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6"/>
  </bookViews>
  <sheets>
    <sheet name="Титульний лист" sheetId="1" r:id="rId1"/>
    <sheet name="І Фін результат 2022" sheetId="2" r:id="rId2"/>
    <sheet name="ІІ Розр з бюджетом 2022" sheetId="3" r:id="rId3"/>
    <sheet name="ІІІ Рух грошових коштів 2022" sheetId="4" r:id="rId4"/>
    <sheet name="ІV Кап інвестиції 2022" sheetId="5" r:id="rId5"/>
    <sheet name="V ОП 2022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<sst xmlns="http://schemas.openxmlformats.org/spreadsheetml/2006/main" count="374" uniqueCount="239">
  <si>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</si>
  <si>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</si>
  <si>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</si>
  <si>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</si>
  <si>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</si>
  <si>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</si>
  <si>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</si>
  <si>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</si>
  <si>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</si>
  <si>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</si>
  <si>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</si>
  <si>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</si>
  <si>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</si>
  <si>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</si>
  <si>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</si>
  <si>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</si>
  <si>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</si>
  <si>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</si>
  <si>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</si>
  <si>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</si>
  <si>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</si>
  <si>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</si>
  <si>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</si>
  <si>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</si>
  <si>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</si>
  <si>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</si>
  <si>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</si>
  <si>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</si>
  <si>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</si>
  <si>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</si>
  <si>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</si>
  <si>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</si>
  <si>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</si>
  <si>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</si>
  <si>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</si>
  <si>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</si>
  <si>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</si>
  <si>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</si>
  <si>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</si>
  <si>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</si>
  <si>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</si>
  <si>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</si>
  <si>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</si>
  <si>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</si>
  <si>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</si>
  <si>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</si>
  <si>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</si>
  <si>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</si>
  <si>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</si>
  <si>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</si>
  <si>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</si>
  <si>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</si>
  <si>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</si>
  <si>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</si>
  <si>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</si>
  <si>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</si>
  <si>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</si>
  <si>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</si>
  <si>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</si>
  <si>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</si>
  <si>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</si>
  <si>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</si>
  <si>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</si>
  <si>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</si>
  <si>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</si>
  <si>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</si>
  <si>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</si>
  <si>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</si>
  <si>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</si>
  <si>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</si>
  <si>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</si>
  <si>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</si>
  <si>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</si>
  <si>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</si>
  <si>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</si>
  <si>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</si>
  <si>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</si>
  <si>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</si>
  <si>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</si>
  <si>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</si>
  <si>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</si>
  <si>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</si>
  <si>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</si>
  <si>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</si>
  <si>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</si>
  <si>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</si>
  <si>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</si>
  <si>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</si>
  <si>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</si>
  <si>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</si>
  <si>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</si>
  <si>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</si>
  <si>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</si>
  <si>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</si>
  <si>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</si>
  <si>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</si>
  <si>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</si>
  <si>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</si>
  <si>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</si>
  <si>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</si>
  <si>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</si>
  <si>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</si>
  <si>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</si>
  <si>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</si>
  <si>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</si>
  <si>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</si>
  <si>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</si>
  <si>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</si>
  <si>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</si>
  <si>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</si>
  <si>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</si>
  <si>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</si>
  <si>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</si>
  <si>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</si>
  <si>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</si>
  <si>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</si>
  <si>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</si>
  <si>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</si>
  <si>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</si>
  <si>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</si>
  <si>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</si>
  <si>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</si>
  <si>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</si>
  <si>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</si>
  <si>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</si>
  <si>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</si>
  <si>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</si>
  <si>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</si>
  <si>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</si>
  <si>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</si>
  <si>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</si>
  <si>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</si>
  <si>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</si>
  <si>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</si>
  <si>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</si>
  <si>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</si>
  <si>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</si>
  <si>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</si>
  <si>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</si>
  <si>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</si>
  <si>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</si>
  <si>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</si>
  <si>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</si>
  <si>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</si>
  <si>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</si>
  <si>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</si>
  <si>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</si>
  <si>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</si>
  <si>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</si>
  <si>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</si>
  <si>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</si>
  <si>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</si>
  <si>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</si>
  <si>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</si>
  <si>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</si>
  <si>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</si>
  <si>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</si>
  <si>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</si>
  <si>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</si>
  <si>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</si>
  <si>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</si>
  <si>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</si>
  <si>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</si>
  <si>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</si>
  <si>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</si>
  <si>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</si>
  <si>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</si>
  <si>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</si>
  <si>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</si>
  <si>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</si>
  <si>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</si>
  <si>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</si>
  <si>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</si>
  <si>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</si>
  <si>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</si>
  <si>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</si>
  <si>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</si>
  <si>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</si>
  <si>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</si>
  <si>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</si>
  <si>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</si>
  <si>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</si>
  <si>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</si>
  <si>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</si>
  <si>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</si>
  <si>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</si>
  <si>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</si>
  <si>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</si>
  <si>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</si>
  <si>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</si>
  <si>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</si>
  <si>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</si>
  <si>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</si>
  <si>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</si>
  <si>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</si>
  <si>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</si>
  <si>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</si>
  <si>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</si>
  <si>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</si>
  <si>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</si>
  <si>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</si>
  <si>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</si>
  <si>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</si>
  <si>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</si>
  <si>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</si>
  <si>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</si>
  <si>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</si>
  <si>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</si>
  <si>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</si>
  <si>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</si>
  <si>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</si>
  <si>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консультаційні та інформаційні послуги (сервісна послуга "Держзакупівлі, радник, бюджетна бухгалтерія, програма "АВК")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</si>
  <si>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</si>
  <si>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</si>
  <si>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Змінений фінансовий план поточного 2022 року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</si>
  <si>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</si>
  <si>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</si>
  <si>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</si>
  <si>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</si>
  <si>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</si>
  <si>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</si>
  <si>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</si>
  <si>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модернізація, модифікація (добудова, дообладнання, реконструкція) основних засобів (виготовлення проектно-кошторисної документації)</t>
  </si>
  <si>
    <t>Факт минулого 2021  року</t>
  </si>
  <si>
    <t>Фінансовий план поточного 2022  року</t>
  </si>
  <si>
    <t>Відшкодування комунальних послуг та платні послуги</t>
  </si>
  <si>
    <t xml:space="preserve"> ЗМІНЕНИЙ ФІНАНСОВИЙ ПЛАН ПІДПРИЄМСТВА НА 2022 рік</t>
  </si>
  <si>
    <t>ЗМІНЕНИЙ ФІНАНСОВИЙ ПЛАН</t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</si>
  <si>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7"/>
        <rFont val="Times New Roman"/>
        <family val="1"/>
      </rPr>
      <t xml:space="preserve"> </t>
    </r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</si>
  <si>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</si>
  <si>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</si>
  <si>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</si>
  <si>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</si>
  <si>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r>
      <t>придбання</t>
    </r>
    <r>
      <rPr>
        <sz val="7"/>
        <color indexed="10"/>
        <rFont val="Times New Roman"/>
        <family val="1"/>
      </rPr>
      <t xml:space="preserve"> на </t>
    </r>
    <r>
      <rPr>
        <sz val="7"/>
        <rFont val="Times New Roman"/>
        <family val="1"/>
      </rPr>
      <t>оновлення необоротних активів (розшифрувати)</t>
    </r>
  </si>
  <si>
    <t xml:space="preserve">за ЄДРПОУ </t>
  </si>
  <si>
    <t>витрати на сировину та основні матеріали</t>
  </si>
  <si>
    <t>придбання (виготовлення) основних засобів:  придбання дитячих трактора, автогрейдера</t>
  </si>
  <si>
    <t>Придбання матеріальних цінностей (пальне,  генератор)</t>
  </si>
  <si>
    <t>Фінансовий план поточного 2022 року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</si>
</sst>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4" fontId="24" fillId="24" borderId="0" xfId="0" applyNumberFormat="1" applyFont="1" applyFill="1" applyBorder="1" applyAlignment="1">
      <alignment vertical="center"/>
    </xf>
    <xf numFmtId="201" fontId="3" fillId="24" borderId="0" xfId="0" applyNumberFormat="1" applyFont="1" applyFill="1" applyAlignment="1">
      <alignment/>
    </xf>
    <xf numFmtId="209" fontId="10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201" fontId="26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209" fontId="27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52" fillId="24" borderId="0" xfId="0" applyFont="1" applyFill="1" applyAlignment="1">
      <alignment/>
    </xf>
    <xf numFmtId="206" fontId="52" fillId="24" borderId="0" xfId="0" applyNumberFormat="1" applyFont="1" applyFill="1" applyAlignment="1">
      <alignment/>
    </xf>
    <xf numFmtId="209" fontId="52" fillId="24" borderId="0" xfId="0" applyNumberFormat="1" applyFont="1" applyFill="1" applyAlignment="1">
      <alignment/>
    </xf>
    <xf numFmtId="214" fontId="52" fillId="24" borderId="0" xfId="0" applyNumberFormat="1" applyFont="1" applyFill="1" applyAlignment="1">
      <alignment/>
    </xf>
    <xf numFmtId="206" fontId="0" fillId="24" borderId="0" xfId="0" applyNumberFormat="1" applyFont="1" applyFill="1" applyAlignment="1">
      <alignment/>
    </xf>
    <xf numFmtId="0" fontId="11" fillId="24" borderId="0" xfId="0" applyFont="1" applyFill="1" applyBorder="1" applyAlignment="1">
      <alignment vertical="center" wrapText="1"/>
    </xf>
    <xf numFmtId="206" fontId="11" fillId="24" borderId="20" xfId="0" applyNumberFormat="1" applyFont="1" applyFill="1" applyBorder="1" applyAlignment="1">
      <alignment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30" fillId="24" borderId="21" xfId="0" applyFont="1" applyFill="1" applyBorder="1" applyAlignment="1">
      <alignment/>
    </xf>
    <xf numFmtId="0" fontId="10" fillId="24" borderId="22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left" vertical="center" wrapText="1"/>
    </xf>
    <xf numFmtId="0" fontId="10" fillId="24" borderId="22" xfId="0" applyFont="1" applyFill="1" applyBorder="1" applyAlignment="1">
      <alignment horizontal="left" vertical="center" wrapText="1"/>
    </xf>
    <xf numFmtId="206" fontId="10" fillId="24" borderId="22" xfId="0" applyNumberFormat="1" applyFont="1" applyFill="1" applyBorder="1" applyAlignment="1">
      <alignment vertical="center" wrapText="1"/>
    </xf>
    <xf numFmtId="207" fontId="10" fillId="24" borderId="22" xfId="0" applyNumberFormat="1" applyFont="1" applyFill="1" applyBorder="1" applyAlignment="1">
      <alignment vertical="center" wrapText="1"/>
    </xf>
    <xf numFmtId="209" fontId="28" fillId="24" borderId="0" xfId="0" applyNumberFormat="1" applyFont="1" applyFill="1" applyAlignment="1">
      <alignment/>
    </xf>
    <xf numFmtId="209" fontId="0" fillId="24" borderId="0" xfId="0" applyNumberFormat="1" applyFont="1" applyFill="1" applyAlignment="1">
      <alignment/>
    </xf>
    <xf numFmtId="203" fontId="0" fillId="24" borderId="0" xfId="0" applyNumberFormat="1" applyFont="1" applyFill="1" applyAlignment="1">
      <alignment/>
    </xf>
    <xf numFmtId="215" fontId="0" fillId="24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25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 quotePrefix="1">
      <alignment horizontal="center" vertical="center"/>
    </xf>
    <xf numFmtId="201" fontId="26" fillId="24" borderId="20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 quotePrefix="1">
      <alignment horizontal="center" vertical="center"/>
    </xf>
    <xf numFmtId="201" fontId="32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vertical="center" wrapText="1"/>
    </xf>
    <xf numFmtId="0" fontId="26" fillId="24" borderId="23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left"/>
    </xf>
    <xf numFmtId="0" fontId="26" fillId="24" borderId="20" xfId="0" applyFont="1" applyFill="1" applyBorder="1" applyAlignment="1">
      <alignment wrapText="1"/>
    </xf>
    <xf numFmtId="0" fontId="26" fillId="24" borderId="24" xfId="0" applyFont="1" applyFill="1" applyBorder="1" applyAlignment="1">
      <alignment horizontal="left" wrapText="1"/>
    </xf>
    <xf numFmtId="208" fontId="26" fillId="24" borderId="20" xfId="0" applyNumberFormat="1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left"/>
    </xf>
    <xf numFmtId="0" fontId="26" fillId="24" borderId="20" xfId="0" applyFont="1" applyFill="1" applyBorder="1" applyAlignment="1">
      <alignment horizontal="left" vertical="center" wrapText="1" shrinkToFit="1"/>
    </xf>
    <xf numFmtId="0" fontId="26" fillId="24" borderId="25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/>
    </xf>
    <xf numFmtId="0" fontId="26" fillId="24" borderId="20" xfId="0" applyFont="1" applyFill="1" applyBorder="1" applyAlignment="1" quotePrefix="1">
      <alignment horizontal="center"/>
    </xf>
    <xf numFmtId="201" fontId="26" fillId="24" borderId="20" xfId="0" applyNumberFormat="1" applyFont="1" applyFill="1" applyBorder="1" applyAlignment="1">
      <alignment horizontal="center"/>
    </xf>
    <xf numFmtId="0" fontId="32" fillId="24" borderId="20" xfId="0" applyFont="1" applyFill="1" applyBorder="1" applyAlignment="1" quotePrefix="1">
      <alignment horizontal="center"/>
    </xf>
    <xf numFmtId="201" fontId="26" fillId="24" borderId="20" xfId="0" applyNumberFormat="1" applyFont="1" applyFill="1" applyBorder="1" applyAlignment="1">
      <alignment/>
    </xf>
    <xf numFmtId="0" fontId="26" fillId="24" borderId="2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left" vertical="center" wrapText="1"/>
      <protection/>
    </xf>
    <xf numFmtId="0" fontId="32" fillId="24" borderId="20" xfId="0" applyFont="1" applyFill="1" applyBorder="1" applyAlignment="1">
      <alignment horizontal="center" vertical="center"/>
    </xf>
    <xf numFmtId="201" fontId="32" fillId="24" borderId="20" xfId="0" applyNumberFormat="1" applyFont="1" applyFill="1" applyBorder="1" applyAlignment="1">
      <alignment vertical="center" wrapText="1"/>
    </xf>
    <xf numFmtId="0" fontId="32" fillId="24" borderId="20" xfId="53" applyFont="1" applyFill="1" applyBorder="1" applyAlignment="1">
      <alignment horizontal="center" vertical="center"/>
      <protection/>
    </xf>
    <xf numFmtId="0" fontId="32" fillId="24" borderId="25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 quotePrefix="1">
      <alignment horizontal="center" vertical="center"/>
    </xf>
    <xf numFmtId="208" fontId="32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horizontal="center" vertical="center"/>
    </xf>
    <xf numFmtId="0" fontId="32" fillId="24" borderId="26" xfId="53" applyFont="1" applyFill="1" applyBorder="1" applyAlignment="1">
      <alignment horizontal="left" vertical="center" wrapText="1"/>
      <protection/>
    </xf>
    <xf numFmtId="0" fontId="32" fillId="24" borderId="26" xfId="0" applyFont="1" applyFill="1" applyBorder="1" applyAlignment="1" quotePrefix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24" borderId="20" xfId="0" applyNumberFormat="1" applyFont="1" applyFill="1" applyBorder="1" applyAlignment="1" quotePrefix="1">
      <alignment horizontal="center" vertical="center" wrapText="1"/>
    </xf>
    <xf numFmtId="212" fontId="32" fillId="24" borderId="20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horizontal="center" vertical="center" wrapText="1"/>
    </xf>
    <xf numFmtId="212" fontId="26" fillId="24" borderId="20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 applyProtection="1">
      <alignment horizontal="left" vertical="center" wrapText="1"/>
      <protection locked="0"/>
    </xf>
    <xf numFmtId="0" fontId="26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>
      <alignment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left"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 shrinkToFit="1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201" fontId="25" fillId="24" borderId="0" xfId="0" applyNumberFormat="1" applyFont="1" applyFill="1" applyAlignment="1">
      <alignment/>
    </xf>
    <xf numFmtId="209" fontId="25" fillId="24" borderId="0" xfId="0" applyNumberFormat="1" applyFont="1" applyFill="1" applyAlignment="1">
      <alignment/>
    </xf>
    <xf numFmtId="210" fontId="25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204" fontId="4" fillId="24" borderId="0" xfId="0" applyNumberFormat="1" applyFont="1" applyFill="1" applyBorder="1" applyAlignment="1">
      <alignment horizontal="center" vertical="center" wrapText="1"/>
    </xf>
    <xf numFmtId="204" fontId="8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201" fontId="7" fillId="24" borderId="0" xfId="0" applyNumberFormat="1" applyFont="1" applyFill="1" applyAlignment="1">
      <alignment/>
    </xf>
    <xf numFmtId="1" fontId="7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1" fontId="28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201" fontId="5" fillId="24" borderId="0" xfId="0" applyNumberFormat="1" applyFont="1" applyFill="1" applyAlignment="1">
      <alignment/>
    </xf>
    <xf numFmtId="0" fontId="10" fillId="24" borderId="0" xfId="53" applyFont="1" applyFill="1" applyBorder="1" applyAlignment="1">
      <alignment horizontal="left" vertical="center" wrapText="1"/>
      <protection/>
    </xf>
    <xf numFmtId="206" fontId="0" fillId="24" borderId="0" xfId="0" applyNumberFormat="1" applyFill="1" applyAlignment="1">
      <alignment/>
    </xf>
    <xf numFmtId="209" fontId="0" fillId="24" borderId="0" xfId="0" applyNumberFormat="1" applyFill="1" applyAlignment="1">
      <alignment/>
    </xf>
    <xf numFmtId="0" fontId="32" fillId="24" borderId="20" xfId="53" applyFont="1" applyFill="1" applyBorder="1" applyAlignment="1">
      <alignment horizontal="left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32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32" fillId="24" borderId="20" xfId="53" applyFont="1" applyFill="1" applyBorder="1" applyAlignment="1">
      <alignment horizontal="left" vertical="center" wrapText="1"/>
      <protection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32" fillId="24" borderId="22" xfId="53" applyFont="1" applyFill="1" applyBorder="1" applyAlignment="1">
      <alignment horizontal="center" vertical="center" wrapText="1"/>
      <protection/>
    </xf>
    <xf numFmtId="0" fontId="32" fillId="24" borderId="27" xfId="53" applyFont="1" applyFill="1" applyBorder="1" applyAlignment="1">
      <alignment horizontal="center" vertical="center" wrapText="1"/>
      <protection/>
    </xf>
    <xf numFmtId="0" fontId="32" fillId="24" borderId="28" xfId="53" applyFont="1" applyFill="1" applyBorder="1" applyAlignment="1">
      <alignment horizontal="center" vertical="center" wrapText="1"/>
      <protection/>
    </xf>
    <xf numFmtId="0" fontId="26" fillId="24" borderId="26" xfId="53" applyFont="1" applyFill="1" applyBorder="1" applyAlignment="1">
      <alignment horizontal="center" vertical="center" wrapText="1"/>
      <protection/>
    </xf>
    <xf numFmtId="0" fontId="26" fillId="24" borderId="25" xfId="53" applyFont="1" applyFill="1" applyBorder="1" applyAlignment="1">
      <alignment horizontal="center" vertical="center" wrapText="1"/>
      <protection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29" xfId="0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0" fillId="24" borderId="0" xfId="0" applyFont="1" applyFill="1" applyAlignment="1">
      <alignment horizontal="center"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28" xfId="0" applyFont="1" applyFill="1" applyBorder="1" applyAlignment="1" applyProtection="1">
      <alignment horizontal="center" vertical="center"/>
      <protection locked="0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E2" sqref="E1:H2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0.7109375" style="0" customWidth="1"/>
  </cols>
  <sheetData>
    <row r="1" ht="12.75">
      <c r="B1" s="4"/>
    </row>
    <row r="2" ht="12.75">
      <c r="B2" s="4"/>
    </row>
    <row r="3" spans="2:5" ht="18.75">
      <c r="B3" s="4"/>
      <c r="E3" s="3" t="s">
        <v>129</v>
      </c>
    </row>
    <row r="4" spans="2:5" ht="12.75">
      <c r="B4" s="4"/>
      <c r="E4" t="s">
        <v>143</v>
      </c>
    </row>
    <row r="5" spans="2:5" ht="12.75">
      <c r="B5" s="4"/>
      <c r="E5" t="s">
        <v>143</v>
      </c>
    </row>
    <row r="6" spans="2:5" ht="12.75">
      <c r="B6" s="4"/>
      <c r="E6" t="s">
        <v>143</v>
      </c>
    </row>
    <row r="7" ht="12.75">
      <c r="B7" s="4"/>
    </row>
    <row r="8" spans="2:8" ht="20.25" customHeight="1" thickBot="1">
      <c r="B8" s="166" t="s">
        <v>227</v>
      </c>
      <c r="C8" s="166"/>
      <c r="D8" s="166"/>
      <c r="E8" s="166"/>
      <c r="F8" s="166"/>
      <c r="G8" s="166"/>
      <c r="H8" s="166"/>
    </row>
    <row r="9" spans="2:8" ht="15.75">
      <c r="B9" s="6"/>
      <c r="C9" s="6"/>
      <c r="D9" s="5"/>
      <c r="E9" s="5"/>
      <c r="F9" s="5"/>
      <c r="G9" s="20" t="s">
        <v>130</v>
      </c>
      <c r="H9" s="21"/>
    </row>
    <row r="10" spans="2:8" ht="16.5" thickBot="1">
      <c r="B10" s="18"/>
      <c r="C10" s="2"/>
      <c r="D10" s="2"/>
      <c r="E10" s="2"/>
      <c r="F10" s="6"/>
      <c r="G10" s="24" t="s">
        <v>177</v>
      </c>
      <c r="H10" s="25">
        <v>2022</v>
      </c>
    </row>
    <row r="11" spans="2:8" ht="45" customHeight="1" thickBot="1">
      <c r="B11" s="22" t="s">
        <v>131</v>
      </c>
      <c r="C11" s="163" t="s">
        <v>178</v>
      </c>
      <c r="D11" s="163"/>
      <c r="E11" s="163"/>
      <c r="F11" s="23" t="s">
        <v>234</v>
      </c>
      <c r="G11" s="164">
        <v>39613992</v>
      </c>
      <c r="H11" s="165"/>
    </row>
    <row r="12" spans="2:8" ht="32.25" thickBot="1">
      <c r="B12" s="9" t="s">
        <v>132</v>
      </c>
      <c r="C12" s="168" t="s">
        <v>179</v>
      </c>
      <c r="D12" s="168"/>
      <c r="E12" s="168"/>
      <c r="F12" s="7" t="s">
        <v>133</v>
      </c>
      <c r="G12" s="164">
        <v>150</v>
      </c>
      <c r="H12" s="165"/>
    </row>
    <row r="13" spans="2:8" ht="33" customHeight="1" thickBot="1">
      <c r="B13" s="9" t="s">
        <v>134</v>
      </c>
      <c r="C13" s="163"/>
      <c r="D13" s="163"/>
      <c r="E13" s="163"/>
      <c r="F13" s="7" t="s">
        <v>135</v>
      </c>
      <c r="G13" s="28"/>
      <c r="H13" s="29"/>
    </row>
    <row r="14" spans="2:8" ht="29.25" customHeight="1" thickBot="1">
      <c r="B14" s="9" t="s">
        <v>136</v>
      </c>
      <c r="C14" s="163" t="s">
        <v>180</v>
      </c>
      <c r="D14" s="163"/>
      <c r="E14" s="163"/>
      <c r="F14" s="7" t="s">
        <v>137</v>
      </c>
      <c r="G14" s="164" t="s">
        <v>181</v>
      </c>
      <c r="H14" s="165"/>
    </row>
    <row r="15" spans="2:8" ht="32.25" customHeight="1" thickBot="1">
      <c r="B15" s="9" t="s">
        <v>138</v>
      </c>
      <c r="C15" s="27" t="s">
        <v>182</v>
      </c>
      <c r="D15" s="10"/>
      <c r="E15" s="10"/>
      <c r="F15" s="11"/>
      <c r="G15" s="11"/>
      <c r="H15" s="8"/>
    </row>
    <row r="16" spans="2:8" ht="21.75" customHeight="1" thickBot="1">
      <c r="B16" s="9" t="s">
        <v>139</v>
      </c>
      <c r="C16" s="167" t="s">
        <v>183</v>
      </c>
      <c r="D16" s="167"/>
      <c r="E16" s="10"/>
      <c r="F16" s="11"/>
      <c r="G16" s="11"/>
      <c r="H16" s="8"/>
    </row>
    <row r="17" spans="2:8" ht="21.75" customHeight="1" thickBot="1">
      <c r="B17" s="9" t="s">
        <v>140</v>
      </c>
      <c r="C17" s="52">
        <v>183</v>
      </c>
      <c r="D17" s="12"/>
      <c r="E17" s="12"/>
      <c r="F17" s="10"/>
      <c r="G17" s="11"/>
      <c r="H17" s="8"/>
    </row>
    <row r="18" spans="2:8" ht="21.75" customHeight="1" thickBot="1">
      <c r="B18" s="9" t="s">
        <v>141</v>
      </c>
      <c r="C18" s="26" t="s">
        <v>184</v>
      </c>
      <c r="D18" s="11"/>
      <c r="E18" s="11"/>
      <c r="F18" s="26"/>
      <c r="G18" s="11"/>
      <c r="H18" s="8"/>
    </row>
    <row r="19" spans="2:8" ht="21.75" customHeight="1" thickBot="1">
      <c r="B19" s="9" t="s">
        <v>142</v>
      </c>
      <c r="C19" s="30" t="s">
        <v>185</v>
      </c>
      <c r="D19" s="13"/>
      <c r="E19" s="13"/>
      <c r="F19" s="13"/>
      <c r="G19" s="13"/>
      <c r="H19" s="14"/>
    </row>
    <row r="20" spans="2:8" ht="32.25" thickBot="1">
      <c r="B20" s="31" t="s">
        <v>187</v>
      </c>
      <c r="C20" s="26" t="s">
        <v>203</v>
      </c>
      <c r="D20" s="11"/>
      <c r="E20" s="11"/>
      <c r="F20" s="11"/>
      <c r="G20" s="11"/>
      <c r="H20" s="8"/>
    </row>
    <row r="21" spans="2:8" ht="47.25" customHeight="1">
      <c r="B21" s="19"/>
      <c r="E21" s="17"/>
      <c r="F21" s="2"/>
      <c r="G21" s="2"/>
      <c r="H21" s="2"/>
    </row>
    <row r="22" spans="2:8" ht="15.75">
      <c r="B22" s="2"/>
      <c r="C22" s="2"/>
      <c r="D22" s="2"/>
      <c r="E22" s="2"/>
      <c r="F22" s="6"/>
      <c r="G22" s="2"/>
      <c r="H22" s="2"/>
    </row>
    <row r="23" spans="2:8" ht="12.75">
      <c r="B23" s="15"/>
      <c r="C23" s="15"/>
      <c r="D23" s="15"/>
      <c r="E23" s="15"/>
      <c r="F23" s="15"/>
      <c r="G23" s="15"/>
      <c r="H23" s="15"/>
    </row>
    <row r="24" ht="16.5">
      <c r="B24" s="16"/>
    </row>
    <row r="25" ht="15.75">
      <c r="B25" s="1"/>
    </row>
    <row r="26" ht="15.75">
      <c r="B26" s="1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</sheetData>
  <sheetProtection/>
  <mergeCells count="9">
    <mergeCell ref="G14:H14"/>
    <mergeCell ref="C14:E14"/>
    <mergeCell ref="B8:H8"/>
    <mergeCell ref="C16:D16"/>
    <mergeCell ref="C12:E12"/>
    <mergeCell ref="G12:H12"/>
    <mergeCell ref="C13:E13"/>
    <mergeCell ref="C11:E11"/>
    <mergeCell ref="G11:H1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4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8515625" style="53" customWidth="1"/>
    <col min="2" max="2" width="4.7109375" style="53" customWidth="1"/>
    <col min="3" max="3" width="6.28125" style="53" customWidth="1"/>
    <col min="4" max="4" width="6.140625" style="53" customWidth="1"/>
    <col min="5" max="5" width="6.7109375" style="53" customWidth="1"/>
    <col min="6" max="6" width="5.8515625" style="53" customWidth="1"/>
    <col min="7" max="7" width="5.7109375" style="53" customWidth="1"/>
    <col min="8" max="8" width="6.28125" style="53" customWidth="1"/>
    <col min="9" max="9" width="5.57421875" style="53" customWidth="1"/>
    <col min="10" max="12" width="9.7109375" style="53" bestFit="1" customWidth="1"/>
    <col min="13" max="16384" width="9.140625" style="53" customWidth="1"/>
  </cols>
  <sheetData>
    <row r="1" spans="1:9" s="32" customFormat="1" ht="18" customHeight="1">
      <c r="A1" s="178" t="s">
        <v>226</v>
      </c>
      <c r="B1" s="178"/>
      <c r="C1" s="178"/>
      <c r="D1" s="178"/>
      <c r="E1" s="178"/>
      <c r="F1" s="178"/>
      <c r="G1" s="178"/>
      <c r="H1" s="178"/>
      <c r="I1" s="178"/>
    </row>
    <row r="2" spans="7:9" s="32" customFormat="1" ht="12.75">
      <c r="G2" s="179" t="s">
        <v>128</v>
      </c>
      <c r="H2" s="179"/>
      <c r="I2" s="179"/>
    </row>
    <row r="3" spans="1:9" s="32" customFormat="1" ht="12.75">
      <c r="A3" s="180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1.5" customHeight="1">
      <c r="A4" s="36"/>
      <c r="B4" s="37"/>
      <c r="C4" s="36"/>
      <c r="D4" s="37"/>
      <c r="E4" s="37"/>
      <c r="F4" s="36"/>
      <c r="G4" s="36"/>
      <c r="H4" s="36"/>
      <c r="I4" s="36"/>
    </row>
    <row r="5" spans="1:9" s="46" customFormat="1" ht="11.25" customHeight="1">
      <c r="A5" s="158" t="s">
        <v>1</v>
      </c>
      <c r="B5" s="159" t="s">
        <v>2</v>
      </c>
      <c r="C5" s="159" t="s">
        <v>223</v>
      </c>
      <c r="D5" s="159" t="s">
        <v>238</v>
      </c>
      <c r="E5" s="159" t="s">
        <v>214</v>
      </c>
      <c r="F5" s="159" t="s">
        <v>3</v>
      </c>
      <c r="G5" s="159"/>
      <c r="H5" s="159"/>
      <c r="I5" s="159"/>
    </row>
    <row r="6" spans="1:9" s="46" customFormat="1" ht="50.25" customHeight="1">
      <c r="A6" s="158"/>
      <c r="B6" s="159"/>
      <c r="C6" s="159"/>
      <c r="D6" s="159"/>
      <c r="E6" s="159"/>
      <c r="F6" s="134" t="s">
        <v>4</v>
      </c>
      <c r="G6" s="134" t="s">
        <v>5</v>
      </c>
      <c r="H6" s="134" t="s">
        <v>6</v>
      </c>
      <c r="I6" s="134" t="s">
        <v>7</v>
      </c>
    </row>
    <row r="7" spans="1:9" s="46" customFormat="1" ht="11.2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</row>
    <row r="8" spans="1:9" s="46" customFormat="1" ht="12.75" customHeight="1">
      <c r="A8" s="129" t="s">
        <v>8</v>
      </c>
      <c r="B8" s="129"/>
      <c r="C8" s="129"/>
      <c r="D8" s="129"/>
      <c r="E8" s="129"/>
      <c r="F8" s="129"/>
      <c r="G8" s="129"/>
      <c r="H8" s="129"/>
      <c r="I8" s="129"/>
    </row>
    <row r="9" spans="1:9" s="46" customFormat="1" ht="24" customHeight="1">
      <c r="A9" s="85" t="s">
        <v>9</v>
      </c>
      <c r="B9" s="86">
        <v>1000</v>
      </c>
      <c r="C9" s="87"/>
      <c r="D9" s="87"/>
      <c r="E9" s="87"/>
      <c r="F9" s="87"/>
      <c r="G9" s="87"/>
      <c r="H9" s="87"/>
      <c r="I9" s="87"/>
    </row>
    <row r="10" spans="1:9" s="46" customFormat="1" ht="19.5" customHeight="1">
      <c r="A10" s="85" t="s">
        <v>10</v>
      </c>
      <c r="B10" s="86">
        <v>1010</v>
      </c>
      <c r="C10" s="87"/>
      <c r="D10" s="87"/>
      <c r="E10" s="87"/>
      <c r="F10" s="87"/>
      <c r="G10" s="87"/>
      <c r="H10" s="87"/>
      <c r="I10" s="87"/>
    </row>
    <row r="11" spans="1:9" s="46" customFormat="1" ht="15" customHeight="1">
      <c r="A11" s="85" t="s">
        <v>11</v>
      </c>
      <c r="B11" s="128">
        <v>1011</v>
      </c>
      <c r="C11" s="87"/>
      <c r="D11" s="87"/>
      <c r="E11" s="87"/>
      <c r="F11" s="87"/>
      <c r="G11" s="87"/>
      <c r="H11" s="87"/>
      <c r="I11" s="87"/>
    </row>
    <row r="12" spans="1:9" s="46" customFormat="1" ht="11.25">
      <c r="A12" s="85" t="s">
        <v>12</v>
      </c>
      <c r="B12" s="128">
        <v>1012</v>
      </c>
      <c r="C12" s="87"/>
      <c r="D12" s="87"/>
      <c r="E12" s="87"/>
      <c r="F12" s="87"/>
      <c r="G12" s="87"/>
      <c r="H12" s="87"/>
      <c r="I12" s="87"/>
    </row>
    <row r="13" spans="1:9" s="46" customFormat="1" ht="11.25">
      <c r="A13" s="85" t="s">
        <v>13</v>
      </c>
      <c r="B13" s="128">
        <v>1013</v>
      </c>
      <c r="C13" s="87"/>
      <c r="D13" s="87"/>
      <c r="E13" s="87"/>
      <c r="F13" s="87"/>
      <c r="G13" s="87"/>
      <c r="H13" s="87"/>
      <c r="I13" s="87"/>
    </row>
    <row r="14" spans="1:9" s="46" customFormat="1" ht="15" customHeight="1">
      <c r="A14" s="85" t="s">
        <v>14</v>
      </c>
      <c r="B14" s="128">
        <v>1014</v>
      </c>
      <c r="C14" s="87"/>
      <c r="D14" s="87"/>
      <c r="E14" s="87"/>
      <c r="F14" s="87"/>
      <c r="G14" s="87"/>
      <c r="H14" s="87"/>
      <c r="I14" s="87"/>
    </row>
    <row r="15" spans="1:9" s="46" customFormat="1" ht="11.25">
      <c r="A15" s="85" t="s">
        <v>15</v>
      </c>
      <c r="B15" s="128">
        <v>1015</v>
      </c>
      <c r="C15" s="87"/>
      <c r="D15" s="87"/>
      <c r="E15" s="87"/>
      <c r="F15" s="87"/>
      <c r="G15" s="87"/>
      <c r="H15" s="87"/>
      <c r="I15" s="87"/>
    </row>
    <row r="16" spans="1:9" s="46" customFormat="1" ht="33" customHeight="1">
      <c r="A16" s="85" t="s">
        <v>16</v>
      </c>
      <c r="B16" s="128">
        <v>1016</v>
      </c>
      <c r="C16" s="87"/>
      <c r="D16" s="87"/>
      <c r="E16" s="87"/>
      <c r="F16" s="87"/>
      <c r="G16" s="87"/>
      <c r="H16" s="87"/>
      <c r="I16" s="87"/>
    </row>
    <row r="17" spans="1:9" s="46" customFormat="1" ht="16.5" customHeight="1">
      <c r="A17" s="85" t="s">
        <v>17</v>
      </c>
      <c r="B17" s="128">
        <v>1017</v>
      </c>
      <c r="C17" s="87"/>
      <c r="D17" s="87"/>
      <c r="E17" s="87"/>
      <c r="F17" s="87"/>
      <c r="G17" s="87"/>
      <c r="H17" s="87"/>
      <c r="I17" s="87"/>
    </row>
    <row r="18" spans="1:9" s="46" customFormat="1" ht="11.25">
      <c r="A18" s="85" t="s">
        <v>18</v>
      </c>
      <c r="B18" s="128">
        <v>1018</v>
      </c>
      <c r="C18" s="87"/>
      <c r="D18" s="87"/>
      <c r="E18" s="87"/>
      <c r="F18" s="87"/>
      <c r="G18" s="87"/>
      <c r="H18" s="87"/>
      <c r="I18" s="87"/>
    </row>
    <row r="19" spans="1:9" s="46" customFormat="1" ht="11.25">
      <c r="A19" s="129" t="s">
        <v>19</v>
      </c>
      <c r="B19" s="88">
        <v>1020</v>
      </c>
      <c r="C19" s="89"/>
      <c r="D19" s="89"/>
      <c r="E19" s="89"/>
      <c r="F19" s="89"/>
      <c r="G19" s="89"/>
      <c r="H19" s="89"/>
      <c r="I19" s="89"/>
    </row>
    <row r="20" spans="1:11" s="46" customFormat="1" ht="15.75" customHeight="1">
      <c r="A20" s="85" t="s">
        <v>20</v>
      </c>
      <c r="B20" s="86">
        <v>1030</v>
      </c>
      <c r="C20" s="87">
        <f aca="true" t="shared" si="0" ref="C20:I20">C21+C22+C23+C24+C25+C26+C27+C28+C29+C30+C31+C32+C33+C34+C35+C36+C37+C38+C39+C40+C41+C42</f>
        <v>4990</v>
      </c>
      <c r="D20" s="87">
        <f t="shared" si="0"/>
        <v>5012</v>
      </c>
      <c r="E20" s="87">
        <f t="shared" si="0"/>
        <v>5382</v>
      </c>
      <c r="F20" s="87">
        <f t="shared" si="0"/>
        <v>1128</v>
      </c>
      <c r="G20" s="87">
        <f t="shared" si="0"/>
        <v>1303</v>
      </c>
      <c r="H20" s="87">
        <f t="shared" si="0"/>
        <v>1418</v>
      </c>
      <c r="I20" s="87">
        <f t="shared" si="0"/>
        <v>1533</v>
      </c>
      <c r="J20" s="137"/>
      <c r="K20" s="137"/>
    </row>
    <row r="21" spans="1:12" s="46" customFormat="1" ht="20.25" customHeight="1">
      <c r="A21" s="85" t="s">
        <v>21</v>
      </c>
      <c r="B21" s="86">
        <v>1031</v>
      </c>
      <c r="C21" s="87">
        <v>20</v>
      </c>
      <c r="D21" s="87">
        <v>10</v>
      </c>
      <c r="E21" s="87">
        <v>10</v>
      </c>
      <c r="F21" s="87">
        <v>2</v>
      </c>
      <c r="G21" s="87">
        <v>3</v>
      </c>
      <c r="H21" s="87">
        <v>3</v>
      </c>
      <c r="I21" s="87">
        <v>2</v>
      </c>
      <c r="J21" s="137"/>
      <c r="L21" s="138"/>
    </row>
    <row r="22" spans="1:10" s="46" customFormat="1" ht="11.25">
      <c r="A22" s="85" t="s">
        <v>22</v>
      </c>
      <c r="B22" s="86">
        <v>1032</v>
      </c>
      <c r="C22" s="87"/>
      <c r="D22" s="87"/>
      <c r="E22" s="87"/>
      <c r="F22" s="87"/>
      <c r="G22" s="87"/>
      <c r="H22" s="87"/>
      <c r="I22" s="87"/>
      <c r="J22" s="137"/>
    </row>
    <row r="23" spans="1:10" s="46" customFormat="1" ht="11.25">
      <c r="A23" s="85" t="s">
        <v>23</v>
      </c>
      <c r="B23" s="86">
        <v>1033</v>
      </c>
      <c r="C23" s="87"/>
      <c r="D23" s="87"/>
      <c r="E23" s="87"/>
      <c r="F23" s="87"/>
      <c r="G23" s="87"/>
      <c r="H23" s="87"/>
      <c r="I23" s="87"/>
      <c r="J23" s="137"/>
    </row>
    <row r="24" spans="1:10" s="46" customFormat="1" ht="11.25">
      <c r="A24" s="85" t="s">
        <v>24</v>
      </c>
      <c r="B24" s="86">
        <v>1034</v>
      </c>
      <c r="C24" s="87"/>
      <c r="D24" s="87"/>
      <c r="E24" s="87"/>
      <c r="F24" s="87"/>
      <c r="G24" s="87"/>
      <c r="H24" s="87"/>
      <c r="I24" s="87"/>
      <c r="J24" s="137"/>
    </row>
    <row r="25" spans="1:10" s="46" customFormat="1" ht="11.25">
      <c r="A25" s="85" t="s">
        <v>25</v>
      </c>
      <c r="B25" s="86">
        <v>1035</v>
      </c>
      <c r="C25" s="87"/>
      <c r="D25" s="87"/>
      <c r="E25" s="87"/>
      <c r="F25" s="87"/>
      <c r="G25" s="87"/>
      <c r="H25" s="87"/>
      <c r="I25" s="87"/>
      <c r="J25" s="137"/>
    </row>
    <row r="26" spans="1:10" s="46" customFormat="1" ht="12.75" customHeight="1">
      <c r="A26" s="85" t="s">
        <v>26</v>
      </c>
      <c r="B26" s="86">
        <v>1036</v>
      </c>
      <c r="C26" s="90">
        <v>1</v>
      </c>
      <c r="D26" s="90">
        <v>5</v>
      </c>
      <c r="E26" s="90">
        <v>5</v>
      </c>
      <c r="F26" s="90">
        <v>1</v>
      </c>
      <c r="G26" s="90">
        <v>2</v>
      </c>
      <c r="H26" s="90">
        <v>1</v>
      </c>
      <c r="I26" s="90">
        <v>1</v>
      </c>
      <c r="J26" s="137"/>
    </row>
    <row r="27" spans="1:10" s="46" customFormat="1" ht="21">
      <c r="A27" s="85" t="s">
        <v>208</v>
      </c>
      <c r="B27" s="86">
        <v>1037</v>
      </c>
      <c r="C27" s="90">
        <v>10</v>
      </c>
      <c r="D27" s="90">
        <v>10</v>
      </c>
      <c r="E27" s="90">
        <v>10</v>
      </c>
      <c r="F27" s="90">
        <v>2</v>
      </c>
      <c r="G27" s="90">
        <v>3</v>
      </c>
      <c r="H27" s="90">
        <v>2</v>
      </c>
      <c r="I27" s="90">
        <v>3</v>
      </c>
      <c r="J27" s="137"/>
    </row>
    <row r="28" spans="1:16" s="46" customFormat="1" ht="11.25">
      <c r="A28" s="85" t="s">
        <v>27</v>
      </c>
      <c r="B28" s="86">
        <v>1038</v>
      </c>
      <c r="C28" s="87">
        <v>3899</v>
      </c>
      <c r="D28" s="87">
        <v>3896</v>
      </c>
      <c r="E28" s="87">
        <v>4199</v>
      </c>
      <c r="F28" s="87">
        <v>874</v>
      </c>
      <c r="G28" s="87">
        <v>1024</v>
      </c>
      <c r="H28" s="87">
        <f>924+200</f>
        <v>1124</v>
      </c>
      <c r="I28" s="87">
        <f>1377-200</f>
        <v>1177</v>
      </c>
      <c r="J28" s="137"/>
      <c r="K28" s="137"/>
      <c r="L28" s="137"/>
      <c r="M28" s="137"/>
      <c r="P28" s="137"/>
    </row>
    <row r="29" spans="1:14" s="46" customFormat="1" ht="16.5" customHeight="1">
      <c r="A29" s="85" t="s">
        <v>28</v>
      </c>
      <c r="B29" s="86">
        <v>1039</v>
      </c>
      <c r="C29" s="87">
        <v>858</v>
      </c>
      <c r="D29" s="87">
        <v>857</v>
      </c>
      <c r="E29" s="87">
        <v>924</v>
      </c>
      <c r="F29" s="87">
        <v>192</v>
      </c>
      <c r="G29" s="87">
        <v>225</v>
      </c>
      <c r="H29" s="87">
        <v>247</v>
      </c>
      <c r="I29" s="87">
        <v>260</v>
      </c>
      <c r="J29" s="137"/>
      <c r="K29" s="137"/>
      <c r="L29" s="137"/>
      <c r="M29" s="137"/>
      <c r="N29" s="137"/>
    </row>
    <row r="30" spans="1:10" s="46" customFormat="1" ht="26.25" customHeight="1">
      <c r="A30" s="85" t="s">
        <v>29</v>
      </c>
      <c r="B30" s="86">
        <v>1040</v>
      </c>
      <c r="C30" s="87">
        <v>25</v>
      </c>
      <c r="D30" s="87">
        <v>25</v>
      </c>
      <c r="E30" s="87">
        <v>25</v>
      </c>
      <c r="F30" s="87">
        <v>6</v>
      </c>
      <c r="G30" s="87">
        <v>6</v>
      </c>
      <c r="H30" s="87">
        <v>6</v>
      </c>
      <c r="I30" s="87">
        <v>7</v>
      </c>
      <c r="J30" s="137"/>
    </row>
    <row r="31" spans="1:10" s="46" customFormat="1" ht="34.5" customHeight="1">
      <c r="A31" s="85" t="s">
        <v>30</v>
      </c>
      <c r="B31" s="86">
        <v>1041</v>
      </c>
      <c r="C31" s="87"/>
      <c r="D31" s="87"/>
      <c r="E31" s="87"/>
      <c r="F31" s="87"/>
      <c r="G31" s="87"/>
      <c r="H31" s="87"/>
      <c r="I31" s="87"/>
      <c r="J31" s="137"/>
    </row>
    <row r="32" spans="1:10" s="46" customFormat="1" ht="21">
      <c r="A32" s="85" t="s">
        <v>31</v>
      </c>
      <c r="B32" s="86">
        <v>1042</v>
      </c>
      <c r="C32" s="87"/>
      <c r="D32" s="87"/>
      <c r="E32" s="87"/>
      <c r="F32" s="87"/>
      <c r="G32" s="87"/>
      <c r="H32" s="87"/>
      <c r="I32" s="87"/>
      <c r="J32" s="137"/>
    </row>
    <row r="33" spans="1:10" s="46" customFormat="1" ht="21">
      <c r="A33" s="85" t="s">
        <v>32</v>
      </c>
      <c r="B33" s="86">
        <v>1043</v>
      </c>
      <c r="C33" s="87"/>
      <c r="D33" s="87"/>
      <c r="E33" s="87"/>
      <c r="F33" s="87"/>
      <c r="G33" s="87"/>
      <c r="H33" s="87"/>
      <c r="I33" s="87"/>
      <c r="J33" s="137"/>
    </row>
    <row r="34" spans="1:10" s="46" customFormat="1" ht="11.25">
      <c r="A34" s="85" t="s">
        <v>33</v>
      </c>
      <c r="B34" s="86">
        <v>1044</v>
      </c>
      <c r="C34" s="87"/>
      <c r="D34" s="87"/>
      <c r="E34" s="87"/>
      <c r="F34" s="87"/>
      <c r="G34" s="87"/>
      <c r="H34" s="87"/>
      <c r="I34" s="87"/>
      <c r="J34" s="137"/>
    </row>
    <row r="35" spans="1:10" s="46" customFormat="1" ht="31.5">
      <c r="A35" s="85" t="s">
        <v>211</v>
      </c>
      <c r="B35" s="86">
        <v>1045</v>
      </c>
      <c r="C35" s="87">
        <v>1</v>
      </c>
      <c r="D35" s="87">
        <v>36</v>
      </c>
      <c r="E35" s="87">
        <v>36</v>
      </c>
      <c r="F35" s="87"/>
      <c r="G35" s="87"/>
      <c r="H35" s="87"/>
      <c r="I35" s="87">
        <v>36</v>
      </c>
      <c r="J35" s="137"/>
    </row>
    <row r="36" spans="1:10" s="46" customFormat="1" ht="11.25">
      <c r="A36" s="85" t="s">
        <v>34</v>
      </c>
      <c r="B36" s="86">
        <v>1046</v>
      </c>
      <c r="C36" s="87"/>
      <c r="D36" s="87"/>
      <c r="E36" s="87"/>
      <c r="F36" s="87"/>
      <c r="G36" s="87"/>
      <c r="H36" s="87"/>
      <c r="I36" s="87"/>
      <c r="J36" s="137"/>
    </row>
    <row r="37" spans="1:10" s="46" customFormat="1" ht="11.25">
      <c r="A37" s="85" t="s">
        <v>207</v>
      </c>
      <c r="B37" s="86">
        <v>1047</v>
      </c>
      <c r="C37" s="87"/>
      <c r="D37" s="87">
        <v>2</v>
      </c>
      <c r="E37" s="87">
        <v>2</v>
      </c>
      <c r="F37" s="87"/>
      <c r="G37" s="87">
        <v>1</v>
      </c>
      <c r="H37" s="87">
        <v>1</v>
      </c>
      <c r="I37" s="87"/>
      <c r="J37" s="137"/>
    </row>
    <row r="38" spans="1:10" s="46" customFormat="1" ht="21">
      <c r="A38" s="85" t="s">
        <v>35</v>
      </c>
      <c r="B38" s="86">
        <v>1048</v>
      </c>
      <c r="C38" s="87"/>
      <c r="D38" s="87"/>
      <c r="E38" s="87"/>
      <c r="F38" s="87"/>
      <c r="G38" s="87"/>
      <c r="H38" s="87"/>
      <c r="I38" s="87"/>
      <c r="J38" s="137"/>
    </row>
    <row r="39" spans="1:10" s="46" customFormat="1" ht="21">
      <c r="A39" s="85" t="s">
        <v>36</v>
      </c>
      <c r="B39" s="86">
        <v>1049</v>
      </c>
      <c r="C39" s="87">
        <v>3</v>
      </c>
      <c r="D39" s="87">
        <v>6</v>
      </c>
      <c r="E39" s="87">
        <v>6</v>
      </c>
      <c r="F39" s="87"/>
      <c r="G39" s="87">
        <v>2</v>
      </c>
      <c r="H39" s="87">
        <v>2</v>
      </c>
      <c r="I39" s="87">
        <v>2</v>
      </c>
      <c r="J39" s="137"/>
    </row>
    <row r="40" spans="1:11" s="46" customFormat="1" ht="36.75" customHeight="1">
      <c r="A40" s="85" t="s">
        <v>37</v>
      </c>
      <c r="B40" s="86">
        <v>1050</v>
      </c>
      <c r="C40" s="87"/>
      <c r="D40" s="87"/>
      <c r="E40" s="87"/>
      <c r="F40" s="87"/>
      <c r="G40" s="87"/>
      <c r="H40" s="87"/>
      <c r="I40" s="87"/>
      <c r="J40" s="137"/>
      <c r="K40" s="137"/>
    </row>
    <row r="41" spans="1:10" s="46" customFormat="1" ht="11.25">
      <c r="A41" s="85" t="s">
        <v>38</v>
      </c>
      <c r="B41" s="127" t="s">
        <v>39</v>
      </c>
      <c r="C41" s="87"/>
      <c r="D41" s="87"/>
      <c r="E41" s="87"/>
      <c r="F41" s="87"/>
      <c r="G41" s="87"/>
      <c r="H41" s="87"/>
      <c r="I41" s="87"/>
      <c r="J41" s="137"/>
    </row>
    <row r="42" spans="1:10" s="46" customFormat="1" ht="11.25" customHeight="1">
      <c r="A42" s="85" t="s">
        <v>198</v>
      </c>
      <c r="B42" s="86">
        <v>1051</v>
      </c>
      <c r="C42" s="89">
        <f>C44+C45+C46+C47+C48+C49+C50+C51+C52+C53+C54+C55+C56+C57</f>
        <v>173</v>
      </c>
      <c r="D42" s="87">
        <f>D44+D45+D46+D47+D48+D49+D50+D51+D52+D53+D54+D55+D56+D57</f>
        <v>165</v>
      </c>
      <c r="E42" s="87">
        <f>E44+E45+E46+E47+E48+E49+E50+E51+E52+E53+E54+E55+E56+E57</f>
        <v>165</v>
      </c>
      <c r="F42" s="87">
        <f>F44+F45+F46+F47+F48+F49+F50+F51+F52+F53+F54+F55+F56</f>
        <v>51</v>
      </c>
      <c r="G42" s="87">
        <f>G44+G45+G46+G47+G48+G49+G50+G51+G52+G53+G54+G55+G56+G57</f>
        <v>37</v>
      </c>
      <c r="H42" s="87">
        <f>H44+H45+H46+H47+H48+H49+H50+H51+H52+H53+H54+H55+H56+H57</f>
        <v>32</v>
      </c>
      <c r="I42" s="87">
        <f>I44+I45+I46+I47+I48+I49+I50+I51+I52+I53+I54+I55+I56</f>
        <v>45</v>
      </c>
      <c r="J42" s="137"/>
    </row>
    <row r="43" spans="1:10" s="46" customFormat="1" ht="11.25" customHeight="1">
      <c r="A43" s="91"/>
      <c r="B43" s="86"/>
      <c r="C43" s="87"/>
      <c r="D43" s="87"/>
      <c r="E43" s="87"/>
      <c r="F43" s="87"/>
      <c r="G43" s="87"/>
      <c r="H43" s="87"/>
      <c r="I43" s="87"/>
      <c r="J43" s="137"/>
    </row>
    <row r="44" spans="1:10" s="46" customFormat="1" ht="9.75" customHeight="1">
      <c r="A44" s="92" t="s">
        <v>163</v>
      </c>
      <c r="B44" s="86"/>
      <c r="C44" s="87">
        <v>20</v>
      </c>
      <c r="D44" s="87">
        <v>12</v>
      </c>
      <c r="E44" s="87">
        <v>12</v>
      </c>
      <c r="F44" s="87">
        <v>3</v>
      </c>
      <c r="G44" s="87">
        <v>3</v>
      </c>
      <c r="H44" s="87">
        <v>3</v>
      </c>
      <c r="I44" s="87">
        <v>3</v>
      </c>
      <c r="J44" s="137"/>
    </row>
    <row r="45" spans="1:10" s="46" customFormat="1" ht="12.75" customHeight="1">
      <c r="A45" s="93" t="s">
        <v>164</v>
      </c>
      <c r="B45" s="86"/>
      <c r="C45" s="87"/>
      <c r="D45" s="87">
        <v>5</v>
      </c>
      <c r="E45" s="87">
        <v>5</v>
      </c>
      <c r="F45" s="87">
        <v>2</v>
      </c>
      <c r="G45" s="87">
        <v>1</v>
      </c>
      <c r="H45" s="87">
        <v>1</v>
      </c>
      <c r="I45" s="87">
        <v>1</v>
      </c>
      <c r="J45" s="137"/>
    </row>
    <row r="46" spans="1:10" s="46" customFormat="1" ht="23.25" customHeight="1">
      <c r="A46" s="93" t="s">
        <v>165</v>
      </c>
      <c r="B46" s="86"/>
      <c r="C46" s="87">
        <v>12</v>
      </c>
      <c r="D46" s="87">
        <v>6</v>
      </c>
      <c r="E46" s="87">
        <v>6</v>
      </c>
      <c r="F46" s="87">
        <v>1</v>
      </c>
      <c r="G46" s="87">
        <v>2</v>
      </c>
      <c r="H46" s="87">
        <v>2</v>
      </c>
      <c r="I46" s="87">
        <v>1</v>
      </c>
      <c r="J46" s="137"/>
    </row>
    <row r="47" spans="1:10" s="46" customFormat="1" ht="12.75" customHeight="1">
      <c r="A47" s="94" t="s">
        <v>166</v>
      </c>
      <c r="B47" s="86"/>
      <c r="C47" s="87">
        <v>1</v>
      </c>
      <c r="D47" s="87">
        <v>1</v>
      </c>
      <c r="E47" s="87">
        <v>1</v>
      </c>
      <c r="F47" s="95"/>
      <c r="G47" s="95">
        <v>1</v>
      </c>
      <c r="H47" s="95">
        <v>0</v>
      </c>
      <c r="I47" s="95"/>
      <c r="J47" s="137"/>
    </row>
    <row r="48" spans="1:10" s="46" customFormat="1" ht="15" customHeight="1">
      <c r="A48" s="92" t="s">
        <v>167</v>
      </c>
      <c r="B48" s="86"/>
      <c r="C48" s="87">
        <v>4</v>
      </c>
      <c r="D48" s="87">
        <v>4</v>
      </c>
      <c r="E48" s="87">
        <v>4</v>
      </c>
      <c r="F48" s="87"/>
      <c r="G48" s="87">
        <v>2</v>
      </c>
      <c r="H48" s="87">
        <v>2</v>
      </c>
      <c r="I48" s="87"/>
      <c r="J48" s="137"/>
    </row>
    <row r="49" spans="1:10" s="46" customFormat="1" ht="11.25" customHeight="1">
      <c r="A49" s="92" t="s">
        <v>168</v>
      </c>
      <c r="B49" s="86"/>
      <c r="C49" s="87"/>
      <c r="D49" s="95"/>
      <c r="E49" s="95"/>
      <c r="F49" s="95">
        <v>0</v>
      </c>
      <c r="G49" s="87"/>
      <c r="H49" s="95"/>
      <c r="I49" s="95"/>
      <c r="J49" s="137"/>
    </row>
    <row r="50" spans="1:10" s="46" customFormat="1" ht="22.5" customHeight="1">
      <c r="A50" s="94" t="s">
        <v>169</v>
      </c>
      <c r="B50" s="86"/>
      <c r="C50" s="87">
        <v>7</v>
      </c>
      <c r="D50" s="87">
        <v>7</v>
      </c>
      <c r="E50" s="87">
        <v>7</v>
      </c>
      <c r="F50" s="87">
        <v>1</v>
      </c>
      <c r="G50" s="87">
        <v>2</v>
      </c>
      <c r="H50" s="87">
        <v>2</v>
      </c>
      <c r="I50" s="87">
        <v>2</v>
      </c>
      <c r="J50" s="137"/>
    </row>
    <row r="51" spans="1:10" s="46" customFormat="1" ht="11.25" customHeight="1">
      <c r="A51" s="94" t="s">
        <v>170</v>
      </c>
      <c r="B51" s="86"/>
      <c r="C51" s="87">
        <v>6</v>
      </c>
      <c r="D51" s="87">
        <v>4</v>
      </c>
      <c r="E51" s="87">
        <v>4</v>
      </c>
      <c r="F51" s="87">
        <v>1</v>
      </c>
      <c r="G51" s="87">
        <v>1</v>
      </c>
      <c r="H51" s="87">
        <v>1</v>
      </c>
      <c r="I51" s="87">
        <v>1</v>
      </c>
      <c r="J51" s="137"/>
    </row>
    <row r="52" spans="1:10" s="46" customFormat="1" ht="14.25" customHeight="1">
      <c r="A52" s="92" t="s">
        <v>171</v>
      </c>
      <c r="B52" s="86"/>
      <c r="C52" s="87">
        <v>14</v>
      </c>
      <c r="D52" s="87">
        <v>16</v>
      </c>
      <c r="E52" s="87">
        <v>16</v>
      </c>
      <c r="F52" s="87">
        <v>10</v>
      </c>
      <c r="G52" s="87"/>
      <c r="H52" s="87"/>
      <c r="I52" s="87">
        <v>6</v>
      </c>
      <c r="J52" s="137"/>
    </row>
    <row r="53" spans="1:10" s="46" customFormat="1" ht="11.25" customHeight="1">
      <c r="A53" s="92" t="s">
        <v>172</v>
      </c>
      <c r="B53" s="86"/>
      <c r="C53" s="87">
        <v>16</v>
      </c>
      <c r="D53" s="87">
        <v>16</v>
      </c>
      <c r="E53" s="87">
        <v>16</v>
      </c>
      <c r="F53" s="87">
        <v>5</v>
      </c>
      <c r="G53" s="87">
        <v>3</v>
      </c>
      <c r="H53" s="87">
        <v>3</v>
      </c>
      <c r="I53" s="87">
        <v>5</v>
      </c>
      <c r="J53" s="137"/>
    </row>
    <row r="54" spans="1:10" s="46" customFormat="1" ht="11.25">
      <c r="A54" s="92" t="s">
        <v>173</v>
      </c>
      <c r="B54" s="86"/>
      <c r="C54" s="87">
        <v>69</v>
      </c>
      <c r="D54" s="87">
        <v>48</v>
      </c>
      <c r="E54" s="87">
        <v>48</v>
      </c>
      <c r="F54" s="87">
        <v>20</v>
      </c>
      <c r="G54" s="87">
        <v>9</v>
      </c>
      <c r="H54" s="87">
        <v>10</v>
      </c>
      <c r="I54" s="87">
        <v>9</v>
      </c>
      <c r="J54" s="137"/>
    </row>
    <row r="55" spans="1:10" s="46" customFormat="1" ht="13.5" customHeight="1">
      <c r="A55" s="92" t="s">
        <v>174</v>
      </c>
      <c r="B55" s="86"/>
      <c r="C55" s="87"/>
      <c r="D55" s="87">
        <v>32</v>
      </c>
      <c r="E55" s="87">
        <v>32</v>
      </c>
      <c r="F55" s="87">
        <v>8</v>
      </c>
      <c r="G55" s="87">
        <v>8</v>
      </c>
      <c r="H55" s="87">
        <v>8</v>
      </c>
      <c r="I55" s="87">
        <v>8</v>
      </c>
      <c r="J55" s="137"/>
    </row>
    <row r="56" spans="1:10" s="46" customFormat="1" ht="15.75" customHeight="1">
      <c r="A56" s="92" t="s">
        <v>175</v>
      </c>
      <c r="B56" s="86"/>
      <c r="C56" s="87">
        <v>14</v>
      </c>
      <c r="D56" s="87">
        <v>14</v>
      </c>
      <c r="E56" s="87">
        <v>14</v>
      </c>
      <c r="F56" s="87"/>
      <c r="G56" s="87">
        <v>5</v>
      </c>
      <c r="H56" s="87"/>
      <c r="I56" s="87">
        <v>9</v>
      </c>
      <c r="J56" s="137"/>
    </row>
    <row r="57" spans="1:10" s="46" customFormat="1" ht="12.75" customHeight="1">
      <c r="A57" s="96" t="s">
        <v>205</v>
      </c>
      <c r="B57" s="86"/>
      <c r="C57" s="87">
        <v>10</v>
      </c>
      <c r="D57" s="87"/>
      <c r="E57" s="87"/>
      <c r="F57" s="87"/>
      <c r="G57" s="87"/>
      <c r="H57" s="87"/>
      <c r="I57" s="87"/>
      <c r="J57" s="137"/>
    </row>
    <row r="58" spans="1:10" s="46" customFormat="1" ht="13.5" customHeight="1">
      <c r="A58" s="85" t="s">
        <v>40</v>
      </c>
      <c r="B58" s="86">
        <v>1060</v>
      </c>
      <c r="C58" s="87"/>
      <c r="D58" s="87"/>
      <c r="E58" s="87"/>
      <c r="F58" s="87"/>
      <c r="G58" s="87"/>
      <c r="H58" s="87"/>
      <c r="I58" s="87"/>
      <c r="J58" s="137"/>
    </row>
    <row r="59" spans="1:10" s="46" customFormat="1" ht="13.5" customHeight="1">
      <c r="A59" s="85" t="s">
        <v>41</v>
      </c>
      <c r="B59" s="86">
        <v>1061</v>
      </c>
      <c r="C59" s="87"/>
      <c r="D59" s="87"/>
      <c r="E59" s="87"/>
      <c r="F59" s="87"/>
      <c r="G59" s="87"/>
      <c r="H59" s="87"/>
      <c r="I59" s="87"/>
      <c r="J59" s="137"/>
    </row>
    <row r="60" spans="1:11" s="46" customFormat="1" ht="11.25">
      <c r="A60" s="85" t="s">
        <v>42</v>
      </c>
      <c r="B60" s="86">
        <v>1062</v>
      </c>
      <c r="C60" s="87"/>
      <c r="D60" s="87"/>
      <c r="E60" s="87"/>
      <c r="F60" s="87"/>
      <c r="G60" s="87"/>
      <c r="H60" s="87"/>
      <c r="I60" s="87"/>
      <c r="J60" s="137"/>
      <c r="K60" s="137"/>
    </row>
    <row r="61" spans="1:10" s="46" customFormat="1" ht="12.75" customHeight="1">
      <c r="A61" s="85" t="s">
        <v>27</v>
      </c>
      <c r="B61" s="86">
        <v>1063</v>
      </c>
      <c r="C61" s="87"/>
      <c r="D61" s="87"/>
      <c r="E61" s="87"/>
      <c r="F61" s="87"/>
      <c r="G61" s="87"/>
      <c r="H61" s="87"/>
      <c r="I61" s="87"/>
      <c r="J61" s="137"/>
    </row>
    <row r="62" spans="1:10" s="46" customFormat="1" ht="13.5" customHeight="1">
      <c r="A62" s="85" t="s">
        <v>28</v>
      </c>
      <c r="B62" s="86">
        <v>1064</v>
      </c>
      <c r="C62" s="87"/>
      <c r="D62" s="87"/>
      <c r="E62" s="87"/>
      <c r="F62" s="87"/>
      <c r="G62" s="87"/>
      <c r="H62" s="87"/>
      <c r="I62" s="87"/>
      <c r="J62" s="137"/>
    </row>
    <row r="63" spans="1:10" s="46" customFormat="1" ht="13.5" customHeight="1">
      <c r="A63" s="85" t="s">
        <v>43</v>
      </c>
      <c r="B63" s="86">
        <v>1065</v>
      </c>
      <c r="C63" s="87"/>
      <c r="D63" s="87"/>
      <c r="E63" s="87"/>
      <c r="F63" s="87"/>
      <c r="G63" s="87"/>
      <c r="H63" s="87"/>
      <c r="I63" s="87"/>
      <c r="J63" s="137"/>
    </row>
    <row r="64" spans="1:10" s="46" customFormat="1" ht="13.5" customHeight="1">
      <c r="A64" s="85" t="s">
        <v>44</v>
      </c>
      <c r="B64" s="86">
        <v>1066</v>
      </c>
      <c r="C64" s="87"/>
      <c r="D64" s="87"/>
      <c r="E64" s="87"/>
      <c r="F64" s="87"/>
      <c r="G64" s="87"/>
      <c r="H64" s="87"/>
      <c r="I64" s="87"/>
      <c r="J64" s="137"/>
    </row>
    <row r="65" spans="1:10" s="46" customFormat="1" ht="18.75" customHeight="1">
      <c r="A65" s="85" t="s">
        <v>45</v>
      </c>
      <c r="B65" s="86">
        <v>1067</v>
      </c>
      <c r="C65" s="87"/>
      <c r="D65" s="87"/>
      <c r="E65" s="87"/>
      <c r="F65" s="87"/>
      <c r="G65" s="87"/>
      <c r="H65" s="87"/>
      <c r="I65" s="87"/>
      <c r="J65" s="137"/>
    </row>
    <row r="66" spans="1:10" s="46" customFormat="1" ht="11.25">
      <c r="A66" s="85" t="s">
        <v>127</v>
      </c>
      <c r="B66" s="86">
        <v>1070</v>
      </c>
      <c r="C66" s="87">
        <f>C67+C68+C69+C70+C71+C73+C72</f>
        <v>51298</v>
      </c>
      <c r="D66" s="87">
        <v>58597</v>
      </c>
      <c r="E66" s="87">
        <f>E67+E68+E69+E70+E71+E73+E72</f>
        <v>50249</v>
      </c>
      <c r="F66" s="87">
        <f>F67+F68+F69+F70+F71+F72+F73</f>
        <v>10951</v>
      </c>
      <c r="G66" s="87">
        <f>G67+G68+G69+G70+G71+G72+G73</f>
        <v>12175</v>
      </c>
      <c r="H66" s="87">
        <f>H67+H68+H69+H70+H71+H72+H73</f>
        <v>13326</v>
      </c>
      <c r="I66" s="87">
        <f>I67+I68+I69+I70+I71+I72+I73</f>
        <v>13797</v>
      </c>
      <c r="J66" s="137"/>
    </row>
    <row r="67" spans="1:11" s="46" customFormat="1" ht="11.25">
      <c r="A67" s="85" t="s">
        <v>188</v>
      </c>
      <c r="B67" s="86"/>
      <c r="C67" s="87">
        <v>50439</v>
      </c>
      <c r="D67" s="87">
        <v>57800</v>
      </c>
      <c r="E67" s="87">
        <f>45348+471+1595+1998</f>
        <v>49412</v>
      </c>
      <c r="F67" s="87">
        <f>12500-1000-92-350-1188+399+499</f>
        <v>10768</v>
      </c>
      <c r="G67" s="87">
        <f>12500+1000-310-350-1782+399+500</f>
        <v>11957</v>
      </c>
      <c r="H67" s="87">
        <f>12500-1000+92+310+468-350+9199-12452+1188+1782+477+399+500</f>
        <v>13113</v>
      </c>
      <c r="I67" s="87">
        <f>12501+1000-468-350-477+471+399+498</f>
        <v>13574</v>
      </c>
      <c r="J67" s="137"/>
      <c r="K67" s="137"/>
    </row>
    <row r="68" spans="1:16" s="46" customFormat="1" ht="11.25">
      <c r="A68" s="85" t="s">
        <v>189</v>
      </c>
      <c r="B68" s="86"/>
      <c r="C68" s="87">
        <v>124</v>
      </c>
      <c r="D68" s="87">
        <v>147</v>
      </c>
      <c r="E68" s="87">
        <v>147</v>
      </c>
      <c r="F68" s="87">
        <v>37</v>
      </c>
      <c r="G68" s="87">
        <v>37</v>
      </c>
      <c r="H68" s="87">
        <v>37</v>
      </c>
      <c r="I68" s="87">
        <v>36</v>
      </c>
      <c r="J68" s="137"/>
      <c r="K68" s="137"/>
      <c r="L68" s="137"/>
      <c r="M68" s="137"/>
      <c r="N68" s="137"/>
      <c r="O68" s="137"/>
      <c r="P68" s="137"/>
    </row>
    <row r="69" spans="1:13" s="46" customFormat="1" ht="11.25">
      <c r="A69" s="85" t="s">
        <v>190</v>
      </c>
      <c r="B69" s="86"/>
      <c r="C69" s="87">
        <v>135</v>
      </c>
      <c r="D69" s="87">
        <v>100</v>
      </c>
      <c r="E69" s="87">
        <v>140</v>
      </c>
      <c r="F69" s="87">
        <v>35</v>
      </c>
      <c r="G69" s="87">
        <v>35</v>
      </c>
      <c r="H69" s="87">
        <v>35</v>
      </c>
      <c r="I69" s="87">
        <v>35</v>
      </c>
      <c r="J69" s="137"/>
      <c r="K69" s="137"/>
      <c r="L69" s="137"/>
      <c r="M69" s="137"/>
    </row>
    <row r="70" spans="1:10" s="46" customFormat="1" ht="11.25">
      <c r="A70" s="85" t="s">
        <v>191</v>
      </c>
      <c r="B70" s="86"/>
      <c r="C70" s="87">
        <v>3</v>
      </c>
      <c r="D70" s="87">
        <v>2</v>
      </c>
      <c r="E70" s="87">
        <v>2</v>
      </c>
      <c r="F70" s="87">
        <v>1</v>
      </c>
      <c r="G70" s="87">
        <v>0</v>
      </c>
      <c r="H70" s="87">
        <v>1</v>
      </c>
      <c r="I70" s="95">
        <v>0</v>
      </c>
      <c r="J70" s="137"/>
    </row>
    <row r="71" spans="1:11" s="46" customFormat="1" ht="32.25" customHeight="1">
      <c r="A71" s="85" t="s">
        <v>209</v>
      </c>
      <c r="B71" s="86"/>
      <c r="C71" s="87">
        <v>171</v>
      </c>
      <c r="D71" s="87">
        <v>140</v>
      </c>
      <c r="E71" s="87">
        <v>140</v>
      </c>
      <c r="F71" s="87">
        <v>35</v>
      </c>
      <c r="G71" s="87">
        <v>35</v>
      </c>
      <c r="H71" s="87">
        <v>35</v>
      </c>
      <c r="I71" s="87">
        <v>35</v>
      </c>
      <c r="J71" s="137"/>
      <c r="K71" s="137"/>
    </row>
    <row r="72" spans="1:11" s="46" customFormat="1" ht="22.5" customHeight="1">
      <c r="A72" s="85" t="s">
        <v>225</v>
      </c>
      <c r="B72" s="86"/>
      <c r="C72" s="87">
        <v>426</v>
      </c>
      <c r="D72" s="87">
        <v>137</v>
      </c>
      <c r="E72" s="87">
        <v>137</v>
      </c>
      <c r="F72" s="87">
        <v>40</v>
      </c>
      <c r="G72" s="87">
        <f>26+5</f>
        <v>31</v>
      </c>
      <c r="H72" s="87">
        <v>26</v>
      </c>
      <c r="I72" s="87">
        <v>40</v>
      </c>
      <c r="J72" s="137"/>
      <c r="K72" s="137"/>
    </row>
    <row r="73" spans="1:11" s="46" customFormat="1" ht="11.25">
      <c r="A73" s="85" t="s">
        <v>192</v>
      </c>
      <c r="B73" s="86"/>
      <c r="C73" s="87"/>
      <c r="D73" s="87">
        <v>271</v>
      </c>
      <c r="E73" s="87">
        <v>271</v>
      </c>
      <c r="F73" s="87">
        <v>35</v>
      </c>
      <c r="G73" s="87">
        <v>80</v>
      </c>
      <c r="H73" s="87">
        <v>79</v>
      </c>
      <c r="I73" s="87">
        <v>77</v>
      </c>
      <c r="J73" s="137"/>
      <c r="K73" s="139"/>
    </row>
    <row r="74" spans="1:13" s="46" customFormat="1" ht="11.25">
      <c r="A74" s="97" t="s">
        <v>46</v>
      </c>
      <c r="B74" s="86">
        <v>1080</v>
      </c>
      <c r="C74" s="87">
        <f aca="true" t="shared" si="1" ref="C74:I74">C75+C76+C77+C78+C79+C80+C81+C82</f>
        <v>51265</v>
      </c>
      <c r="D74" s="87">
        <v>59244</v>
      </c>
      <c r="E74" s="87">
        <f>E75+E76+E77+E78+E79+E80+E81+E82</f>
        <v>51711</v>
      </c>
      <c r="F74" s="87">
        <f t="shared" si="1"/>
        <v>11530</v>
      </c>
      <c r="G74" s="87">
        <f t="shared" si="1"/>
        <v>12575</v>
      </c>
      <c r="H74" s="87">
        <f t="shared" si="1"/>
        <v>13608</v>
      </c>
      <c r="I74" s="87">
        <f t="shared" si="1"/>
        <v>13998</v>
      </c>
      <c r="J74" s="137"/>
      <c r="K74" s="137"/>
      <c r="L74" s="137"/>
      <c r="M74" s="137"/>
    </row>
    <row r="75" spans="1:13" s="46" customFormat="1" ht="11.25">
      <c r="A75" s="85" t="s">
        <v>11</v>
      </c>
      <c r="B75" s="86"/>
      <c r="C75" s="87">
        <v>3765</v>
      </c>
      <c r="D75" s="87">
        <v>2937</v>
      </c>
      <c r="E75" s="87">
        <v>2510</v>
      </c>
      <c r="F75" s="87">
        <f>880-350</f>
        <v>530</v>
      </c>
      <c r="G75" s="87">
        <f>881-350</f>
        <v>531</v>
      </c>
      <c r="H75" s="87">
        <f>880-350+1015-200-427</f>
        <v>918</v>
      </c>
      <c r="I75" s="87">
        <f>881-350</f>
        <v>531</v>
      </c>
      <c r="J75" s="137"/>
      <c r="K75" s="137"/>
      <c r="L75" s="137"/>
      <c r="M75" s="137"/>
    </row>
    <row r="76" spans="1:13" s="46" customFormat="1" ht="11.25">
      <c r="A76" s="85" t="s">
        <v>12</v>
      </c>
      <c r="B76" s="86"/>
      <c r="C76" s="87">
        <v>2263</v>
      </c>
      <c r="D76" s="87">
        <v>2974</v>
      </c>
      <c r="E76" s="87">
        <f>3161</f>
        <v>3161</v>
      </c>
      <c r="F76" s="87">
        <v>693</v>
      </c>
      <c r="G76" s="87">
        <v>694</v>
      </c>
      <c r="H76" s="87">
        <f>694+200</f>
        <v>894</v>
      </c>
      <c r="I76" s="87">
        <f>693+187</f>
        <v>880</v>
      </c>
      <c r="J76" s="137"/>
      <c r="K76" s="137"/>
      <c r="L76" s="137"/>
      <c r="M76" s="137"/>
    </row>
    <row r="77" spans="1:13" s="46" customFormat="1" ht="11.25">
      <c r="A77" s="85" t="s">
        <v>13</v>
      </c>
      <c r="B77" s="86"/>
      <c r="C77" s="87">
        <v>2024</v>
      </c>
      <c r="D77" s="87">
        <v>4218</v>
      </c>
      <c r="E77" s="87">
        <f>2174+1595</f>
        <v>3769</v>
      </c>
      <c r="F77" s="87">
        <f>700+399</f>
        <v>1099</v>
      </c>
      <c r="G77" s="87">
        <f>700+399</f>
        <v>1099</v>
      </c>
      <c r="H77" s="87">
        <f>400+399</f>
        <v>799</v>
      </c>
      <c r="I77" s="87">
        <f>374+398</f>
        <v>772</v>
      </c>
      <c r="J77" s="137"/>
      <c r="K77" s="137"/>
      <c r="L77" s="137"/>
      <c r="M77" s="137"/>
    </row>
    <row r="78" spans="1:11" s="46" customFormat="1" ht="11.25">
      <c r="A78" s="85" t="s">
        <v>14</v>
      </c>
      <c r="B78" s="86"/>
      <c r="C78" s="87">
        <v>20534</v>
      </c>
      <c r="D78" s="87">
        <v>22206</v>
      </c>
      <c r="E78" s="87">
        <f>27787+231-E28</f>
        <v>23819</v>
      </c>
      <c r="F78" s="87">
        <v>4982</v>
      </c>
      <c r="G78" s="87">
        <v>5836</v>
      </c>
      <c r="H78" s="87">
        <f>5267+1000</f>
        <v>6267</v>
      </c>
      <c r="I78" s="87">
        <f>7734-1000</f>
        <v>6734</v>
      </c>
      <c r="J78" s="137"/>
      <c r="K78" s="137"/>
    </row>
    <row r="79" spans="1:15" s="46" customFormat="1" ht="11.25">
      <c r="A79" s="85" t="s">
        <v>15</v>
      </c>
      <c r="B79" s="86"/>
      <c r="C79" s="87">
        <v>4499</v>
      </c>
      <c r="D79" s="87">
        <v>4885</v>
      </c>
      <c r="E79" s="87">
        <v>5240</v>
      </c>
      <c r="F79" s="87">
        <v>1096</v>
      </c>
      <c r="G79" s="87">
        <v>1284</v>
      </c>
      <c r="H79" s="87">
        <v>1379</v>
      </c>
      <c r="I79" s="87">
        <v>1481</v>
      </c>
      <c r="J79" s="137"/>
      <c r="K79" s="137"/>
      <c r="L79" s="137"/>
      <c r="M79" s="137"/>
      <c r="N79" s="137"/>
      <c r="O79" s="137"/>
    </row>
    <row r="80" spans="1:16" s="46" customFormat="1" ht="31.5">
      <c r="A80" s="85" t="s">
        <v>206</v>
      </c>
      <c r="B80" s="86"/>
      <c r="C80" s="87">
        <v>10096</v>
      </c>
      <c r="D80" s="87">
        <v>15030</v>
      </c>
      <c r="E80" s="87">
        <v>4993</v>
      </c>
      <c r="F80" s="87">
        <f>631+499</f>
        <v>1130</v>
      </c>
      <c r="G80" s="87">
        <f>631+500</f>
        <v>1131</v>
      </c>
      <c r="H80" s="87">
        <f>631+500</f>
        <v>1131</v>
      </c>
      <c r="I80" s="87">
        <v>1601</v>
      </c>
      <c r="J80" s="137"/>
      <c r="K80" s="137"/>
      <c r="L80" s="137"/>
      <c r="M80" s="137"/>
      <c r="N80" s="137"/>
      <c r="O80" s="137"/>
      <c r="P80" s="137"/>
    </row>
    <row r="81" spans="1:12" s="46" customFormat="1" ht="15.75" customHeight="1">
      <c r="A81" s="85" t="s">
        <v>17</v>
      </c>
      <c r="B81" s="86"/>
      <c r="C81" s="87">
        <v>6974</v>
      </c>
      <c r="D81" s="87">
        <v>5775</v>
      </c>
      <c r="E81" s="87">
        <v>7000</v>
      </c>
      <c r="F81" s="87">
        <v>1750</v>
      </c>
      <c r="G81" s="87">
        <v>1750</v>
      </c>
      <c r="H81" s="87">
        <v>1750</v>
      </c>
      <c r="I81" s="87">
        <v>1750</v>
      </c>
      <c r="J81" s="137"/>
      <c r="K81" s="137"/>
      <c r="L81" s="137"/>
    </row>
    <row r="82" spans="1:12" s="46" customFormat="1" ht="11.25">
      <c r="A82" s="85" t="s">
        <v>200</v>
      </c>
      <c r="B82" s="88"/>
      <c r="C82" s="89">
        <v>1110</v>
      </c>
      <c r="D82" s="87">
        <v>1219</v>
      </c>
      <c r="E82" s="87">
        <v>1219</v>
      </c>
      <c r="F82" s="87">
        <v>250</v>
      </c>
      <c r="G82" s="87">
        <v>250</v>
      </c>
      <c r="H82" s="87">
        <f>250+220</f>
        <v>470</v>
      </c>
      <c r="I82" s="87">
        <v>249</v>
      </c>
      <c r="J82" s="137"/>
      <c r="L82" s="137"/>
    </row>
    <row r="83" spans="1:12" s="46" customFormat="1" ht="11.25">
      <c r="A83" s="129" t="s">
        <v>47</v>
      </c>
      <c r="B83" s="88">
        <v>1100</v>
      </c>
      <c r="C83" s="89"/>
      <c r="D83" s="89"/>
      <c r="E83" s="89"/>
      <c r="F83" s="89"/>
      <c r="G83" s="89"/>
      <c r="H83" s="89"/>
      <c r="I83" s="89"/>
      <c r="J83" s="137"/>
      <c r="L83" s="137"/>
    </row>
    <row r="84" spans="1:10" s="46" customFormat="1" ht="11.25">
      <c r="A84" s="85" t="s">
        <v>48</v>
      </c>
      <c r="B84" s="86">
        <v>1110</v>
      </c>
      <c r="C84" s="87"/>
      <c r="D84" s="87"/>
      <c r="E84" s="87"/>
      <c r="F84" s="87"/>
      <c r="G84" s="87"/>
      <c r="H84" s="87"/>
      <c r="I84" s="87"/>
      <c r="J84" s="137"/>
    </row>
    <row r="85" spans="1:14" s="46" customFormat="1" ht="16.5" customHeight="1">
      <c r="A85" s="85" t="s">
        <v>49</v>
      </c>
      <c r="B85" s="86">
        <v>1120</v>
      </c>
      <c r="C85" s="87"/>
      <c r="D85" s="87"/>
      <c r="E85" s="87"/>
      <c r="F85" s="87"/>
      <c r="G85" s="87"/>
      <c r="H85" s="87"/>
      <c r="I85" s="87"/>
      <c r="J85" s="137"/>
      <c r="K85" s="137"/>
      <c r="L85" s="137"/>
      <c r="M85" s="137"/>
      <c r="N85" s="137"/>
    </row>
    <row r="86" spans="1:10" s="46" customFormat="1" ht="11.25">
      <c r="A86" s="85" t="s">
        <v>50</v>
      </c>
      <c r="B86" s="86">
        <v>1130</v>
      </c>
      <c r="C86" s="87"/>
      <c r="D86" s="87"/>
      <c r="E86" s="87"/>
      <c r="F86" s="87"/>
      <c r="G86" s="87"/>
      <c r="H86" s="87"/>
      <c r="I86" s="87"/>
      <c r="J86" s="137"/>
    </row>
    <row r="87" spans="1:10" s="46" customFormat="1" ht="15.75" customHeight="1">
      <c r="A87" s="85" t="s">
        <v>51</v>
      </c>
      <c r="B87" s="86">
        <v>1140</v>
      </c>
      <c r="C87" s="87"/>
      <c r="D87" s="87"/>
      <c r="E87" s="87"/>
      <c r="F87" s="87"/>
      <c r="G87" s="87"/>
      <c r="H87" s="87"/>
      <c r="I87" s="87"/>
      <c r="J87" s="137"/>
    </row>
    <row r="88" spans="1:10" s="46" customFormat="1" ht="11.25">
      <c r="A88" s="85" t="s">
        <v>155</v>
      </c>
      <c r="B88" s="86">
        <v>1150</v>
      </c>
      <c r="C88" s="87">
        <f>C89+C90</f>
        <v>5174</v>
      </c>
      <c r="D88" s="87">
        <v>5810</v>
      </c>
      <c r="E88" s="87">
        <f>E89+E90</f>
        <v>7010</v>
      </c>
      <c r="F88" s="87">
        <f>F89+F90</f>
        <v>1752</v>
      </c>
      <c r="G88" s="87">
        <f>G89+G90</f>
        <v>1753</v>
      </c>
      <c r="H88" s="87">
        <f>H89+H90</f>
        <v>1753</v>
      </c>
      <c r="I88" s="87">
        <f>I89+I90</f>
        <v>1752</v>
      </c>
      <c r="J88" s="137"/>
    </row>
    <row r="89" spans="1:10" s="46" customFormat="1" ht="14.25" customHeight="1">
      <c r="A89" s="85" t="s">
        <v>199</v>
      </c>
      <c r="B89" s="86"/>
      <c r="C89" s="87">
        <v>5154</v>
      </c>
      <c r="D89" s="87">
        <v>5800</v>
      </c>
      <c r="E89" s="87">
        <v>7000</v>
      </c>
      <c r="F89" s="87">
        <v>1750</v>
      </c>
      <c r="G89" s="87">
        <v>1750</v>
      </c>
      <c r="H89" s="87">
        <v>1750</v>
      </c>
      <c r="I89" s="87">
        <v>1750</v>
      </c>
      <c r="J89" s="137"/>
    </row>
    <row r="90" spans="1:10" s="46" customFormat="1" ht="14.25" customHeight="1">
      <c r="A90" s="85" t="s">
        <v>210</v>
      </c>
      <c r="B90" s="86"/>
      <c r="C90" s="87">
        <v>20</v>
      </c>
      <c r="D90" s="87">
        <v>10</v>
      </c>
      <c r="E90" s="87">
        <v>10</v>
      </c>
      <c r="F90" s="87">
        <v>2</v>
      </c>
      <c r="G90" s="87">
        <v>3</v>
      </c>
      <c r="H90" s="87">
        <v>3</v>
      </c>
      <c r="I90" s="87">
        <v>2</v>
      </c>
      <c r="J90" s="137"/>
    </row>
    <row r="91" spans="1:11" s="46" customFormat="1" ht="11.25">
      <c r="A91" s="85" t="s">
        <v>18</v>
      </c>
      <c r="B91" s="86">
        <v>1160</v>
      </c>
      <c r="C91" s="87"/>
      <c r="D91" s="87"/>
      <c r="E91" s="87"/>
      <c r="F91" s="87"/>
      <c r="G91" s="87"/>
      <c r="H91" s="87"/>
      <c r="I91" s="87"/>
      <c r="J91" s="137"/>
      <c r="K91" s="137"/>
    </row>
    <row r="92" spans="1:12" s="46" customFormat="1" ht="15" customHeight="1">
      <c r="A92" s="129" t="s">
        <v>52</v>
      </c>
      <c r="B92" s="88">
        <v>1170</v>
      </c>
      <c r="C92" s="89">
        <f aca="true" t="shared" si="2" ref="C92:I92">C88+C66-C74-C20</f>
        <v>217</v>
      </c>
      <c r="D92" s="89">
        <v>151</v>
      </c>
      <c r="E92" s="89">
        <f t="shared" si="2"/>
        <v>166</v>
      </c>
      <c r="F92" s="87">
        <f t="shared" si="2"/>
        <v>45</v>
      </c>
      <c r="G92" s="87">
        <f t="shared" si="2"/>
        <v>50</v>
      </c>
      <c r="H92" s="87">
        <f>H88+H66-H74-H20</f>
        <v>53</v>
      </c>
      <c r="I92" s="87">
        <f t="shared" si="2"/>
        <v>18</v>
      </c>
      <c r="J92" s="137"/>
      <c r="K92" s="137"/>
      <c r="L92" s="137"/>
    </row>
    <row r="93" spans="1:14" s="46" customFormat="1" ht="16.5" customHeight="1">
      <c r="A93" s="85" t="s">
        <v>53</v>
      </c>
      <c r="B93" s="128">
        <v>1180</v>
      </c>
      <c r="C93" s="87">
        <v>39</v>
      </c>
      <c r="D93" s="87">
        <v>27.18</v>
      </c>
      <c r="E93" s="87">
        <f>E92*18%</f>
        <v>29.88</v>
      </c>
      <c r="F93" s="87">
        <v>8</v>
      </c>
      <c r="G93" s="87">
        <v>9</v>
      </c>
      <c r="H93" s="87">
        <v>10</v>
      </c>
      <c r="I93" s="87">
        <v>3</v>
      </c>
      <c r="J93" s="137"/>
      <c r="K93" s="137"/>
      <c r="L93" s="137"/>
      <c r="M93" s="137"/>
      <c r="N93" s="137"/>
    </row>
    <row r="94" spans="1:10" s="46" customFormat="1" ht="11.25">
      <c r="A94" s="85" t="s">
        <v>54</v>
      </c>
      <c r="B94" s="128">
        <v>1181</v>
      </c>
      <c r="C94" s="87"/>
      <c r="D94" s="87"/>
      <c r="E94" s="87"/>
      <c r="F94" s="87"/>
      <c r="G94" s="87"/>
      <c r="H94" s="87"/>
      <c r="I94" s="87"/>
      <c r="J94" s="137"/>
    </row>
    <row r="95" spans="1:10" s="46" customFormat="1" ht="12.75" customHeight="1">
      <c r="A95" s="129" t="s">
        <v>55</v>
      </c>
      <c r="B95" s="88">
        <v>1200</v>
      </c>
      <c r="C95" s="87">
        <f aca="true" t="shared" si="3" ref="C95:I95">C92-C93</f>
        <v>178</v>
      </c>
      <c r="D95" s="87">
        <v>123.82</v>
      </c>
      <c r="E95" s="87">
        <f>E92-E93</f>
        <v>136.12</v>
      </c>
      <c r="F95" s="87">
        <f t="shared" si="3"/>
        <v>37</v>
      </c>
      <c r="G95" s="87">
        <f t="shared" si="3"/>
        <v>41</v>
      </c>
      <c r="H95" s="87">
        <f t="shared" si="3"/>
        <v>43</v>
      </c>
      <c r="I95" s="87">
        <f t="shared" si="3"/>
        <v>15</v>
      </c>
      <c r="J95" s="137"/>
    </row>
    <row r="96" spans="1:10" s="46" customFormat="1" ht="11.25">
      <c r="A96" s="85" t="s">
        <v>56</v>
      </c>
      <c r="B96" s="127">
        <v>1201</v>
      </c>
      <c r="C96" s="87"/>
      <c r="D96" s="87"/>
      <c r="E96" s="87"/>
      <c r="F96" s="87"/>
      <c r="G96" s="87"/>
      <c r="H96" s="87"/>
      <c r="I96" s="87"/>
      <c r="J96" s="137"/>
    </row>
    <row r="97" spans="1:10" s="46" customFormat="1" ht="11.25">
      <c r="A97" s="85" t="s">
        <v>57</v>
      </c>
      <c r="B97" s="127">
        <v>1202</v>
      </c>
      <c r="C97" s="87"/>
      <c r="D97" s="87"/>
      <c r="E97" s="87"/>
      <c r="F97" s="87"/>
      <c r="G97" s="87"/>
      <c r="H97" s="87"/>
      <c r="I97" s="87"/>
      <c r="J97" s="137"/>
    </row>
    <row r="98" spans="1:15" s="46" customFormat="1" ht="11.25">
      <c r="A98" s="129" t="s">
        <v>58</v>
      </c>
      <c r="B98" s="86">
        <v>1210</v>
      </c>
      <c r="C98" s="89">
        <f aca="true" t="shared" si="4" ref="C98:I98">C88+C66</f>
        <v>56472</v>
      </c>
      <c r="D98" s="89">
        <v>64407</v>
      </c>
      <c r="E98" s="89">
        <f>E88+E66</f>
        <v>57259</v>
      </c>
      <c r="F98" s="89">
        <f t="shared" si="4"/>
        <v>12703</v>
      </c>
      <c r="G98" s="89">
        <f t="shared" si="4"/>
        <v>13928</v>
      </c>
      <c r="H98" s="89">
        <f t="shared" si="4"/>
        <v>15079</v>
      </c>
      <c r="I98" s="89">
        <f t="shared" si="4"/>
        <v>15549</v>
      </c>
      <c r="J98" s="137"/>
      <c r="K98" s="137"/>
      <c r="L98" s="137"/>
      <c r="M98" s="137"/>
      <c r="N98" s="137"/>
      <c r="O98" s="137"/>
    </row>
    <row r="99" spans="1:15" s="46" customFormat="1" ht="11.25">
      <c r="A99" s="129" t="s">
        <v>59</v>
      </c>
      <c r="B99" s="86">
        <v>1220</v>
      </c>
      <c r="C99" s="89">
        <f aca="true" t="shared" si="5" ref="C99:I99">C74+C20</f>
        <v>56255</v>
      </c>
      <c r="D99" s="89">
        <v>64256</v>
      </c>
      <c r="E99" s="89">
        <f>E74+E20</f>
        <v>57093</v>
      </c>
      <c r="F99" s="89">
        <f t="shared" si="5"/>
        <v>12658</v>
      </c>
      <c r="G99" s="89">
        <f t="shared" si="5"/>
        <v>13878</v>
      </c>
      <c r="H99" s="89">
        <f t="shared" si="5"/>
        <v>15026</v>
      </c>
      <c r="I99" s="89">
        <f t="shared" si="5"/>
        <v>15531</v>
      </c>
      <c r="J99" s="137"/>
      <c r="K99" s="137"/>
      <c r="L99" s="137"/>
      <c r="M99" s="137"/>
      <c r="N99" s="137"/>
      <c r="O99" s="137"/>
    </row>
    <row r="100" spans="1:15" s="46" customFormat="1" ht="12" customHeight="1">
      <c r="A100" s="171" t="s">
        <v>156</v>
      </c>
      <c r="B100" s="171"/>
      <c r="C100" s="171"/>
      <c r="D100" s="171"/>
      <c r="E100" s="171"/>
      <c r="F100" s="171"/>
      <c r="G100" s="171"/>
      <c r="H100" s="171"/>
      <c r="I100" s="171"/>
      <c r="J100" s="137"/>
      <c r="L100" s="137"/>
      <c r="M100" s="137"/>
      <c r="N100" s="137"/>
      <c r="O100" s="137"/>
    </row>
    <row r="101" spans="1:12" s="46" customFormat="1" ht="11.25">
      <c r="A101" s="98" t="s">
        <v>157</v>
      </c>
      <c r="B101" s="86">
        <v>1300</v>
      </c>
      <c r="C101" s="87">
        <f aca="true" t="shared" si="6" ref="C101:I101">C102+C103</f>
        <v>18356</v>
      </c>
      <c r="D101" s="87">
        <v>25244</v>
      </c>
      <c r="E101" s="87">
        <f>E102+E103</f>
        <v>14518</v>
      </c>
      <c r="F101" s="87">
        <f>F102+F103</f>
        <v>3462</v>
      </c>
      <c r="G101" s="87">
        <f t="shared" si="6"/>
        <v>3469</v>
      </c>
      <c r="H101" s="87">
        <f t="shared" si="6"/>
        <v>3754</v>
      </c>
      <c r="I101" s="87">
        <f t="shared" si="6"/>
        <v>3833</v>
      </c>
      <c r="J101" s="137"/>
      <c r="L101" s="137"/>
    </row>
    <row r="102" spans="1:13" s="46" customFormat="1" ht="11.25">
      <c r="A102" s="85" t="s">
        <v>235</v>
      </c>
      <c r="B102" s="99">
        <v>1301</v>
      </c>
      <c r="C102" s="87">
        <v>14033</v>
      </c>
      <c r="D102" s="87">
        <v>18026</v>
      </c>
      <c r="E102" s="87">
        <f>7091+471</f>
        <v>7562</v>
      </c>
      <c r="F102" s="87">
        <f>1161+3+499</f>
        <v>1663</v>
      </c>
      <c r="G102" s="87">
        <f>1162+8+500</f>
        <v>1670</v>
      </c>
      <c r="H102" s="87">
        <f>1549+6+500</f>
        <v>2055</v>
      </c>
      <c r="I102" s="87">
        <f>1162+42+499+471</f>
        <v>2174</v>
      </c>
      <c r="J102" s="137"/>
      <c r="K102" s="137"/>
      <c r="L102" s="137"/>
      <c r="M102" s="137"/>
    </row>
    <row r="103" spans="1:15" s="46" customFormat="1" ht="11.25">
      <c r="A103" s="85" t="s">
        <v>158</v>
      </c>
      <c r="B103" s="99">
        <v>1302</v>
      </c>
      <c r="C103" s="87">
        <v>4323</v>
      </c>
      <c r="D103" s="87">
        <v>7218</v>
      </c>
      <c r="E103" s="87">
        <f>E77+E76+E53+E21</f>
        <v>6956</v>
      </c>
      <c r="F103" s="87">
        <f>F77+F76+F53+F21</f>
        <v>1799</v>
      </c>
      <c r="G103" s="87">
        <f>G77+G76+G53+G21</f>
        <v>1799</v>
      </c>
      <c r="H103" s="87">
        <f>H77+H76+H53+H21</f>
        <v>1699</v>
      </c>
      <c r="I103" s="87">
        <f>I77+I76+I53+I21</f>
        <v>1659</v>
      </c>
      <c r="J103" s="137"/>
      <c r="L103" s="137"/>
      <c r="M103" s="137"/>
      <c r="N103" s="137"/>
      <c r="O103" s="137"/>
    </row>
    <row r="104" spans="1:12" s="46" customFormat="1" ht="11.25">
      <c r="A104" s="85" t="s">
        <v>14</v>
      </c>
      <c r="B104" s="100">
        <v>1310</v>
      </c>
      <c r="C104" s="87">
        <v>24433</v>
      </c>
      <c r="D104" s="87">
        <v>26102</v>
      </c>
      <c r="E104" s="87">
        <f>E78+E28</f>
        <v>28018</v>
      </c>
      <c r="F104" s="87">
        <f aca="true" t="shared" si="7" ref="F104:I105">F78+F28</f>
        <v>5856</v>
      </c>
      <c r="G104" s="87">
        <f t="shared" si="7"/>
        <v>6860</v>
      </c>
      <c r="H104" s="87">
        <f t="shared" si="7"/>
        <v>7391</v>
      </c>
      <c r="I104" s="87">
        <f t="shared" si="7"/>
        <v>7911</v>
      </c>
      <c r="J104" s="137"/>
      <c r="K104" s="137"/>
      <c r="L104" s="137"/>
    </row>
    <row r="105" spans="1:12" s="46" customFormat="1" ht="11.25">
      <c r="A105" s="85" t="s">
        <v>15</v>
      </c>
      <c r="B105" s="100">
        <v>1320</v>
      </c>
      <c r="C105" s="87">
        <v>5357</v>
      </c>
      <c r="D105" s="87">
        <v>5742</v>
      </c>
      <c r="E105" s="87">
        <f>E79+E29</f>
        <v>6164</v>
      </c>
      <c r="F105" s="87">
        <f>F79+F29</f>
        <v>1288</v>
      </c>
      <c r="G105" s="87">
        <f t="shared" si="7"/>
        <v>1509</v>
      </c>
      <c r="H105" s="87">
        <f t="shared" si="7"/>
        <v>1626</v>
      </c>
      <c r="I105" s="87">
        <f t="shared" si="7"/>
        <v>1741</v>
      </c>
      <c r="J105" s="137"/>
      <c r="K105" s="137"/>
      <c r="L105" s="137"/>
    </row>
    <row r="106" spans="1:12" s="46" customFormat="1" ht="11.25">
      <c r="A106" s="85" t="s">
        <v>159</v>
      </c>
      <c r="B106" s="100">
        <v>1330</v>
      </c>
      <c r="C106" s="87">
        <v>6999</v>
      </c>
      <c r="D106" s="87">
        <v>5800</v>
      </c>
      <c r="E106" s="87">
        <f>E81+E30</f>
        <v>7025</v>
      </c>
      <c r="F106" s="87">
        <f>F81+F30</f>
        <v>1756</v>
      </c>
      <c r="G106" s="87">
        <f>G81+G30</f>
        <v>1756</v>
      </c>
      <c r="H106" s="87">
        <f>H81+H30</f>
        <v>1756</v>
      </c>
      <c r="I106" s="87">
        <f>I81+I30</f>
        <v>1757</v>
      </c>
      <c r="J106" s="137"/>
      <c r="K106" s="137"/>
      <c r="L106" s="137"/>
    </row>
    <row r="107" spans="1:15" s="46" customFormat="1" ht="11.25">
      <c r="A107" s="85" t="s">
        <v>160</v>
      </c>
      <c r="B107" s="100">
        <v>1340</v>
      </c>
      <c r="C107" s="101">
        <v>1110</v>
      </c>
      <c r="D107" s="87">
        <v>1368</v>
      </c>
      <c r="E107" s="87">
        <f>E82+E42-E53</f>
        <v>1368</v>
      </c>
      <c r="F107" s="87">
        <f>F82+F42-F53</f>
        <v>296</v>
      </c>
      <c r="G107" s="87">
        <f>G82+G42-G53</f>
        <v>284</v>
      </c>
      <c r="H107" s="87">
        <f>H82+H42-H53</f>
        <v>499</v>
      </c>
      <c r="I107" s="87">
        <f>I82+I42-I53</f>
        <v>289</v>
      </c>
      <c r="J107" s="137"/>
      <c r="K107" s="137"/>
      <c r="L107" s="137"/>
      <c r="M107" s="137"/>
      <c r="N107" s="137"/>
      <c r="O107" s="137"/>
    </row>
    <row r="108" spans="1:11" s="46" customFormat="1" ht="11.25">
      <c r="A108" s="129" t="s">
        <v>161</v>
      </c>
      <c r="B108" s="102">
        <v>1350</v>
      </c>
      <c r="C108" s="103">
        <f aca="true" t="shared" si="8" ref="C108:I108">C101+C104+C105+C106+C107</f>
        <v>56255</v>
      </c>
      <c r="D108" s="103">
        <v>64256</v>
      </c>
      <c r="E108" s="103">
        <f t="shared" si="8"/>
        <v>57093</v>
      </c>
      <c r="F108" s="103">
        <f>F101+F104+F105+F106+F107</f>
        <v>12658</v>
      </c>
      <c r="G108" s="103">
        <f t="shared" si="8"/>
        <v>13878</v>
      </c>
      <c r="H108" s="103">
        <f t="shared" si="8"/>
        <v>15026</v>
      </c>
      <c r="I108" s="103">
        <f t="shared" si="8"/>
        <v>15531</v>
      </c>
      <c r="J108" s="137"/>
      <c r="K108" s="137"/>
    </row>
    <row r="109" spans="1:10" ht="1.5" customHeight="1">
      <c r="A109" s="33"/>
      <c r="B109" s="33"/>
      <c r="C109" s="38"/>
      <c r="D109" s="38"/>
      <c r="E109" s="38"/>
      <c r="F109" s="33"/>
      <c r="G109" s="33"/>
      <c r="H109" s="33"/>
      <c r="I109" s="33"/>
      <c r="J109" s="137"/>
    </row>
    <row r="110" spans="1:9" ht="15">
      <c r="A110" s="172" t="s">
        <v>186</v>
      </c>
      <c r="B110" s="173"/>
      <c r="C110" s="169"/>
      <c r="D110" s="170"/>
      <c r="E110" s="81"/>
      <c r="F110" s="174" t="s">
        <v>203</v>
      </c>
      <c r="G110" s="175"/>
      <c r="H110" s="175"/>
      <c r="I110" s="175"/>
    </row>
    <row r="111" spans="1:9" ht="15">
      <c r="A111" s="33" t="s">
        <v>195</v>
      </c>
      <c r="B111" s="33"/>
      <c r="C111" s="169" t="s">
        <v>86</v>
      </c>
      <c r="D111" s="170"/>
      <c r="E111" s="81"/>
      <c r="F111" s="176" t="s">
        <v>204</v>
      </c>
      <c r="G111" s="177"/>
      <c r="H111" s="177"/>
      <c r="I111" s="177"/>
    </row>
    <row r="112" spans="1:9" ht="15">
      <c r="A112" s="33"/>
      <c r="B112" s="33"/>
      <c r="C112" s="33"/>
      <c r="D112" s="33"/>
      <c r="E112" s="33"/>
      <c r="F112" s="38"/>
      <c r="G112" s="38"/>
      <c r="H112" s="38"/>
      <c r="I112" s="38"/>
    </row>
    <row r="113" spans="1:9" ht="15.75">
      <c r="A113" s="34"/>
      <c r="B113" s="34"/>
      <c r="C113" s="34"/>
      <c r="D113" s="40"/>
      <c r="E113" s="40"/>
      <c r="F113" s="34"/>
      <c r="G113" s="34"/>
      <c r="H113" s="34"/>
      <c r="I113" s="34"/>
    </row>
    <row r="114" spans="1:9" ht="15.75">
      <c r="A114" s="34"/>
      <c r="B114" s="34"/>
      <c r="C114" s="34"/>
      <c r="D114" s="34"/>
      <c r="E114" s="34"/>
      <c r="F114" s="137"/>
      <c r="G114" s="137"/>
      <c r="H114" s="137"/>
      <c r="I114" s="137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F5:I5"/>
    <mergeCell ref="E5:E6"/>
    <mergeCell ref="C111:D111"/>
    <mergeCell ref="A100:I100"/>
    <mergeCell ref="A110:B110"/>
    <mergeCell ref="C110:D110"/>
    <mergeCell ref="F110:I110"/>
    <mergeCell ref="F111:I111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00390625" style="42" customWidth="1"/>
    <col min="2" max="2" width="6.00390625" style="42" customWidth="1"/>
    <col min="3" max="3" width="5.57421875" style="42" customWidth="1"/>
    <col min="4" max="4" width="5.7109375" style="42" customWidth="1"/>
    <col min="5" max="5" width="5.28125" style="42" customWidth="1"/>
    <col min="6" max="6" width="5.57421875" style="42" customWidth="1"/>
    <col min="7" max="7" width="5.7109375" style="42" customWidth="1"/>
    <col min="8" max="8" width="6.00390625" style="42" customWidth="1"/>
    <col min="9" max="9" width="7.00390625" style="42" customWidth="1"/>
    <col min="10" max="10" width="9.140625" style="50" customWidth="1"/>
    <col min="11" max="11" width="19.8515625" style="50" customWidth="1"/>
    <col min="12" max="19" width="7.00390625" style="50" customWidth="1"/>
    <col min="20" max="16384" width="9.140625" style="50" customWidth="1"/>
  </cols>
  <sheetData>
    <row r="1" spans="1:9" ht="14.25">
      <c r="A1" s="33"/>
      <c r="B1" s="33"/>
      <c r="C1" s="33"/>
      <c r="D1" s="33"/>
      <c r="E1" s="33"/>
      <c r="F1" s="33"/>
      <c r="G1" s="160" t="s">
        <v>144</v>
      </c>
      <c r="H1" s="160"/>
      <c r="I1" s="160"/>
    </row>
    <row r="2" spans="1:9" ht="14.25">
      <c r="A2" s="161" t="s">
        <v>60</v>
      </c>
      <c r="B2" s="161"/>
      <c r="C2" s="161"/>
      <c r="D2" s="161"/>
      <c r="E2" s="161"/>
      <c r="F2" s="161"/>
      <c r="G2" s="161"/>
      <c r="H2" s="161"/>
      <c r="I2" s="161"/>
    </row>
    <row r="3" spans="1:9" ht="7.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s="140" customFormat="1" ht="11.25" customHeight="1">
      <c r="A4" s="158" t="s">
        <v>1</v>
      </c>
      <c r="B4" s="162" t="s">
        <v>2</v>
      </c>
      <c r="C4" s="159" t="s">
        <v>223</v>
      </c>
      <c r="D4" s="159" t="s">
        <v>224</v>
      </c>
      <c r="E4" s="159" t="s">
        <v>214</v>
      </c>
      <c r="F4" s="159" t="s">
        <v>3</v>
      </c>
      <c r="G4" s="159"/>
      <c r="H4" s="159"/>
      <c r="I4" s="159"/>
    </row>
    <row r="5" spans="1:9" s="140" customFormat="1" ht="51.75" customHeight="1">
      <c r="A5" s="158"/>
      <c r="B5" s="162"/>
      <c r="C5" s="159"/>
      <c r="D5" s="159"/>
      <c r="E5" s="159"/>
      <c r="F5" s="134" t="s">
        <v>4</v>
      </c>
      <c r="G5" s="134" t="s">
        <v>5</v>
      </c>
      <c r="H5" s="134" t="s">
        <v>6</v>
      </c>
      <c r="I5" s="134" t="s">
        <v>7</v>
      </c>
    </row>
    <row r="6" spans="1:9" s="140" customFormat="1" ht="8.25" customHeight="1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</row>
    <row r="7" spans="1:9" ht="12" customHeight="1">
      <c r="A7" s="181" t="s">
        <v>61</v>
      </c>
      <c r="B7" s="181"/>
      <c r="C7" s="181"/>
      <c r="D7" s="181"/>
      <c r="E7" s="181"/>
      <c r="F7" s="181"/>
      <c r="G7" s="181"/>
      <c r="H7" s="181"/>
      <c r="I7" s="181"/>
    </row>
    <row r="8" spans="1:10" ht="26.25" customHeight="1">
      <c r="A8" s="105" t="s">
        <v>62</v>
      </c>
      <c r="B8" s="127">
        <v>2000</v>
      </c>
      <c r="C8" s="90">
        <v>104</v>
      </c>
      <c r="D8" s="90">
        <v>49</v>
      </c>
      <c r="E8" s="90">
        <v>49</v>
      </c>
      <c r="F8" s="90">
        <v>49</v>
      </c>
      <c r="G8" s="90">
        <v>82</v>
      </c>
      <c r="H8" s="90">
        <v>116</v>
      </c>
      <c r="I8" s="90">
        <v>83</v>
      </c>
      <c r="J8" s="144"/>
    </row>
    <row r="9" spans="1:10" ht="25.5" customHeight="1">
      <c r="A9" s="105" t="s">
        <v>63</v>
      </c>
      <c r="B9" s="127">
        <v>2010</v>
      </c>
      <c r="C9" s="90">
        <v>27</v>
      </c>
      <c r="D9" s="90"/>
      <c r="E9" s="90"/>
      <c r="F9" s="90"/>
      <c r="G9" s="90"/>
      <c r="H9" s="90"/>
      <c r="I9" s="90"/>
      <c r="J9" s="144"/>
    </row>
    <row r="10" spans="1:14" ht="10.5" customHeight="1">
      <c r="A10" s="105" t="s">
        <v>64</v>
      </c>
      <c r="B10" s="127">
        <v>2030</v>
      </c>
      <c r="C10" s="90"/>
      <c r="D10" s="90"/>
      <c r="E10" s="90"/>
      <c r="F10" s="90"/>
      <c r="G10" s="90"/>
      <c r="H10" s="90"/>
      <c r="I10" s="90"/>
      <c r="J10" s="144"/>
      <c r="K10" s="145"/>
      <c r="L10" s="145"/>
      <c r="M10" s="145"/>
      <c r="N10" s="145"/>
    </row>
    <row r="11" spans="1:10" ht="14.25">
      <c r="A11" s="105" t="s">
        <v>65</v>
      </c>
      <c r="B11" s="127">
        <v>2031</v>
      </c>
      <c r="C11" s="90"/>
      <c r="D11" s="90"/>
      <c r="E11" s="90"/>
      <c r="F11" s="90"/>
      <c r="G11" s="90"/>
      <c r="H11" s="90"/>
      <c r="I11" s="90"/>
      <c r="J11" s="144"/>
    </row>
    <row r="12" spans="1:10" ht="11.25" customHeight="1">
      <c r="A12" s="105" t="s">
        <v>66</v>
      </c>
      <c r="B12" s="127">
        <v>2040</v>
      </c>
      <c r="C12" s="90"/>
      <c r="D12" s="90"/>
      <c r="E12" s="90"/>
      <c r="F12" s="90"/>
      <c r="G12" s="90"/>
      <c r="H12" s="90"/>
      <c r="I12" s="90"/>
      <c r="J12" s="144"/>
    </row>
    <row r="13" spans="1:10" ht="12" customHeight="1">
      <c r="A13" s="105" t="s">
        <v>67</v>
      </c>
      <c r="B13" s="127">
        <v>2050</v>
      </c>
      <c r="C13" s="90"/>
      <c r="D13" s="90"/>
      <c r="E13" s="90"/>
      <c r="F13" s="90"/>
      <c r="G13" s="90"/>
      <c r="H13" s="90"/>
      <c r="I13" s="90"/>
      <c r="J13" s="144"/>
    </row>
    <row r="14" spans="1:10" ht="12.75" customHeight="1">
      <c r="A14" s="105" t="s">
        <v>68</v>
      </c>
      <c r="B14" s="127">
        <v>2060</v>
      </c>
      <c r="C14" s="90"/>
      <c r="D14" s="90">
        <v>70</v>
      </c>
      <c r="E14" s="90">
        <v>82</v>
      </c>
      <c r="F14" s="90"/>
      <c r="G14" s="90"/>
      <c r="H14" s="90">
        <v>70</v>
      </c>
      <c r="I14" s="90">
        <v>12</v>
      </c>
      <c r="J14" s="144"/>
    </row>
    <row r="15" spans="1:10" ht="15" customHeight="1">
      <c r="A15" s="105" t="s">
        <v>237</v>
      </c>
      <c r="B15" s="127"/>
      <c r="C15" s="90"/>
      <c r="D15" s="90">
        <v>70</v>
      </c>
      <c r="E15" s="90">
        <v>82</v>
      </c>
      <c r="F15" s="90"/>
      <c r="G15" s="90"/>
      <c r="H15" s="90">
        <v>70</v>
      </c>
      <c r="I15" s="90">
        <v>12</v>
      </c>
      <c r="J15" s="144"/>
    </row>
    <row r="16" spans="1:11" ht="27.75" customHeight="1">
      <c r="A16" s="105" t="s">
        <v>69</v>
      </c>
      <c r="B16" s="127">
        <v>2070</v>
      </c>
      <c r="C16" s="90">
        <v>197</v>
      </c>
      <c r="D16" s="90">
        <v>85</v>
      </c>
      <c r="E16" s="90">
        <v>83</v>
      </c>
      <c r="F16" s="90">
        <v>81</v>
      </c>
      <c r="G16" s="90">
        <v>116</v>
      </c>
      <c r="H16" s="90">
        <v>83</v>
      </c>
      <c r="I16" s="90">
        <v>83</v>
      </c>
      <c r="J16" s="144"/>
      <c r="K16" s="144"/>
    </row>
    <row r="17" spans="1:10" ht="14.25">
      <c r="A17" s="181" t="s">
        <v>70</v>
      </c>
      <c r="B17" s="181"/>
      <c r="C17" s="181"/>
      <c r="D17" s="181"/>
      <c r="E17" s="181"/>
      <c r="F17" s="181"/>
      <c r="G17" s="181"/>
      <c r="H17" s="181"/>
      <c r="I17" s="181"/>
      <c r="J17" s="144"/>
    </row>
    <row r="18" spans="1:14" ht="33" customHeight="1">
      <c r="A18" s="154" t="s">
        <v>71</v>
      </c>
      <c r="B18" s="106">
        <v>2110</v>
      </c>
      <c r="C18" s="107">
        <f aca="true" t="shared" si="0" ref="C18:I18">C24</f>
        <v>373</v>
      </c>
      <c r="D18" s="107">
        <v>391.53</v>
      </c>
      <c r="E18" s="107">
        <f t="shared" si="0"/>
        <v>420.27</v>
      </c>
      <c r="F18" s="107">
        <f t="shared" si="0"/>
        <v>88</v>
      </c>
      <c r="G18" s="107">
        <f t="shared" si="0"/>
        <v>103</v>
      </c>
      <c r="H18" s="107">
        <f t="shared" si="0"/>
        <v>111</v>
      </c>
      <c r="I18" s="107">
        <f t="shared" si="0"/>
        <v>118</v>
      </c>
      <c r="J18" s="144"/>
      <c r="K18" s="146"/>
      <c r="L18" s="146"/>
      <c r="M18" s="146"/>
      <c r="N18" s="145"/>
    </row>
    <row r="19" spans="1:10" ht="12.75" customHeight="1">
      <c r="A19" s="85" t="s">
        <v>72</v>
      </c>
      <c r="B19" s="127">
        <v>2111</v>
      </c>
      <c r="C19" s="90"/>
      <c r="D19" s="90"/>
      <c r="E19" s="90"/>
      <c r="F19" s="90"/>
      <c r="G19" s="90"/>
      <c r="H19" s="90"/>
      <c r="I19" s="90"/>
      <c r="J19" s="144"/>
    </row>
    <row r="20" spans="1:14" ht="21">
      <c r="A20" s="85" t="s">
        <v>145</v>
      </c>
      <c r="B20" s="127">
        <v>2112</v>
      </c>
      <c r="C20" s="90"/>
      <c r="D20" s="90"/>
      <c r="E20" s="90"/>
      <c r="F20" s="90"/>
      <c r="G20" s="90"/>
      <c r="H20" s="90"/>
      <c r="I20" s="90"/>
      <c r="J20" s="144"/>
      <c r="K20" s="145"/>
      <c r="L20" s="145"/>
      <c r="M20" s="145"/>
      <c r="N20" s="145"/>
    </row>
    <row r="21" spans="1:14" ht="24" customHeight="1">
      <c r="A21" s="105" t="s">
        <v>146</v>
      </c>
      <c r="B21" s="104">
        <v>2113</v>
      </c>
      <c r="C21" s="90"/>
      <c r="D21" s="90"/>
      <c r="E21" s="90"/>
      <c r="F21" s="90"/>
      <c r="G21" s="90"/>
      <c r="H21" s="90"/>
      <c r="I21" s="90"/>
      <c r="J21" s="144"/>
      <c r="K21" s="144"/>
      <c r="L21" s="144"/>
      <c r="M21" s="144"/>
      <c r="N21" s="144"/>
    </row>
    <row r="22" spans="1:10" ht="14.25">
      <c r="A22" s="105" t="s">
        <v>73</v>
      </c>
      <c r="B22" s="104">
        <v>2114</v>
      </c>
      <c r="C22" s="90"/>
      <c r="D22" s="90"/>
      <c r="E22" s="90"/>
      <c r="F22" s="90"/>
      <c r="G22" s="90"/>
      <c r="H22" s="90"/>
      <c r="I22" s="90"/>
      <c r="J22" s="144"/>
    </row>
    <row r="23" spans="1:20" ht="12.75" customHeight="1">
      <c r="A23" s="105" t="s">
        <v>74</v>
      </c>
      <c r="B23" s="104">
        <v>2115</v>
      </c>
      <c r="C23" s="90"/>
      <c r="D23" s="90"/>
      <c r="E23" s="90"/>
      <c r="F23" s="90"/>
      <c r="G23" s="90"/>
      <c r="H23" s="90"/>
      <c r="I23" s="90"/>
      <c r="J23" s="144"/>
      <c r="K23" s="147"/>
      <c r="L23" s="147"/>
      <c r="M23" s="147"/>
      <c r="N23" s="147"/>
      <c r="O23" s="147"/>
      <c r="P23" s="147"/>
      <c r="Q23" s="147"/>
      <c r="R23" s="147"/>
      <c r="S23" s="147"/>
      <c r="T23" s="147"/>
    </row>
    <row r="24" spans="1:20" ht="14.25">
      <c r="A24" s="105" t="s">
        <v>75</v>
      </c>
      <c r="B24" s="104">
        <v>2116</v>
      </c>
      <c r="C24" s="90">
        <v>373</v>
      </c>
      <c r="D24" s="90">
        <v>391.53</v>
      </c>
      <c r="E24" s="90">
        <f>'І Фін результат 2022'!E104*1.5%</f>
        <v>420.27</v>
      </c>
      <c r="F24" s="90">
        <v>88</v>
      </c>
      <c r="G24" s="90">
        <v>103</v>
      </c>
      <c r="H24" s="90">
        <v>111</v>
      </c>
      <c r="I24" s="90">
        <v>118</v>
      </c>
      <c r="J24" s="144"/>
      <c r="K24" s="147"/>
      <c r="L24" s="147"/>
      <c r="M24" s="147"/>
      <c r="N24" s="147"/>
      <c r="O24" s="147"/>
      <c r="P24" s="147"/>
      <c r="Q24" s="147"/>
      <c r="R24" s="147"/>
      <c r="S24" s="147"/>
      <c r="T24" s="147"/>
    </row>
    <row r="25" spans="1:20" ht="30" customHeight="1">
      <c r="A25" s="154" t="s">
        <v>76</v>
      </c>
      <c r="B25" s="108">
        <v>2120</v>
      </c>
      <c r="C25" s="107">
        <f>C26+C27+C28+C29</f>
        <v>4532</v>
      </c>
      <c r="D25" s="107">
        <v>4744.36</v>
      </c>
      <c r="E25" s="107">
        <f>E26+E28+E30+E32+E31</f>
        <v>5114.24</v>
      </c>
      <c r="F25" s="107">
        <f>F26+F28+F30+F32+F31</f>
        <v>1078.08</v>
      </c>
      <c r="G25" s="107">
        <f>G26+G28+G30+G32+G31</f>
        <v>1248.8</v>
      </c>
      <c r="H25" s="107">
        <f>H26+H28+H30+H32+H31</f>
        <v>1345.3799999999999</v>
      </c>
      <c r="I25" s="107">
        <f>I26+I28+I30+I32+I31</f>
        <v>1441.98</v>
      </c>
      <c r="J25" s="144"/>
      <c r="K25" s="147"/>
      <c r="L25" s="147"/>
      <c r="M25" s="147"/>
      <c r="N25" s="147"/>
      <c r="O25" s="147"/>
      <c r="P25" s="147"/>
      <c r="Q25" s="147"/>
      <c r="R25" s="147"/>
      <c r="S25" s="147"/>
      <c r="T25" s="147"/>
    </row>
    <row r="26" spans="1:20" ht="12" customHeight="1">
      <c r="A26" s="105" t="s">
        <v>74</v>
      </c>
      <c r="B26" s="104">
        <v>2121</v>
      </c>
      <c r="C26" s="90">
        <v>4464</v>
      </c>
      <c r="D26" s="90">
        <v>4698.36</v>
      </c>
      <c r="E26" s="90">
        <f>F26+G26+H26+I26</f>
        <v>5043.24</v>
      </c>
      <c r="F26" s="90">
        <v>1054.08</v>
      </c>
      <c r="G26" s="90">
        <v>1234.8</v>
      </c>
      <c r="H26" s="90">
        <v>1330.3799999999999</v>
      </c>
      <c r="I26" s="90">
        <v>1423.98</v>
      </c>
      <c r="J26" s="144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ht="10.5" customHeight="1">
      <c r="A27" s="105" t="s">
        <v>77</v>
      </c>
      <c r="B27" s="104">
        <v>2122</v>
      </c>
      <c r="C27" s="90">
        <v>1</v>
      </c>
      <c r="D27" s="90"/>
      <c r="E27" s="90"/>
      <c r="F27" s="90"/>
      <c r="G27" s="90"/>
      <c r="H27" s="90"/>
      <c r="I27" s="90"/>
      <c r="J27" s="144"/>
      <c r="K27" s="147"/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0" ht="12" customHeight="1">
      <c r="A28" s="105" t="s">
        <v>78</v>
      </c>
      <c r="B28" s="104">
        <v>2123</v>
      </c>
      <c r="C28" s="90">
        <v>6</v>
      </c>
      <c r="D28" s="90">
        <v>1</v>
      </c>
      <c r="E28" s="90">
        <v>1</v>
      </c>
      <c r="F28" s="87">
        <v>1</v>
      </c>
      <c r="G28" s="87"/>
      <c r="H28" s="87"/>
      <c r="I28" s="87"/>
      <c r="J28" s="144"/>
      <c r="K28" s="147"/>
      <c r="L28" s="148"/>
      <c r="M28" s="148"/>
      <c r="N28" s="148"/>
      <c r="O28" s="148"/>
      <c r="P28" s="147"/>
      <c r="Q28" s="147"/>
      <c r="R28" s="147"/>
      <c r="S28" s="147"/>
      <c r="T28" s="147"/>
    </row>
    <row r="29" spans="1:20" ht="12" customHeight="1">
      <c r="A29" s="105" t="s">
        <v>75</v>
      </c>
      <c r="B29" s="104">
        <v>2124</v>
      </c>
      <c r="C29" s="90">
        <f>C30+C32</f>
        <v>61</v>
      </c>
      <c r="D29" s="90">
        <v>45</v>
      </c>
      <c r="E29" s="90">
        <v>45</v>
      </c>
      <c r="F29" s="90">
        <f>F30+F32</f>
        <v>23</v>
      </c>
      <c r="G29" s="90">
        <f>G30+G32</f>
        <v>14</v>
      </c>
      <c r="H29" s="90">
        <f>H30+H32</f>
        <v>15</v>
      </c>
      <c r="I29" s="90">
        <f>I30+I32</f>
        <v>18</v>
      </c>
      <c r="J29" s="144"/>
      <c r="K29" s="147"/>
      <c r="L29" s="148"/>
      <c r="M29" s="148"/>
      <c r="N29" s="148"/>
      <c r="O29" s="148"/>
      <c r="P29" s="147"/>
      <c r="Q29" s="147"/>
      <c r="R29" s="147"/>
      <c r="S29" s="147"/>
      <c r="T29" s="147"/>
    </row>
    <row r="30" spans="1:20" ht="10.5" customHeight="1">
      <c r="A30" s="105" t="s">
        <v>201</v>
      </c>
      <c r="B30" s="104"/>
      <c r="C30" s="90">
        <v>37</v>
      </c>
      <c r="D30" s="90">
        <v>27</v>
      </c>
      <c r="E30" s="90">
        <f>F30+G30+H30+I30</f>
        <v>43</v>
      </c>
      <c r="F30" s="90">
        <v>14</v>
      </c>
      <c r="G30" s="90">
        <v>9</v>
      </c>
      <c r="H30" s="90">
        <v>9</v>
      </c>
      <c r="I30" s="90">
        <v>11</v>
      </c>
      <c r="J30" s="144"/>
      <c r="K30" s="147"/>
      <c r="L30" s="147"/>
      <c r="M30" s="147"/>
      <c r="N30" s="147"/>
      <c r="O30" s="147"/>
      <c r="P30" s="147"/>
      <c r="Q30" s="147"/>
      <c r="R30" s="147"/>
      <c r="S30" s="147"/>
      <c r="T30" s="147"/>
    </row>
    <row r="31" spans="1:20" ht="9.75" customHeight="1">
      <c r="A31" s="105" t="s">
        <v>196</v>
      </c>
      <c r="B31" s="104"/>
      <c r="C31" s="90"/>
      <c r="D31" s="90"/>
      <c r="E31" s="90"/>
      <c r="F31" s="90"/>
      <c r="G31" s="90"/>
      <c r="H31" s="90"/>
      <c r="I31" s="90"/>
      <c r="J31" s="144"/>
      <c r="K31" s="147"/>
      <c r="L31" s="147"/>
      <c r="M31" s="147"/>
      <c r="N31" s="147"/>
      <c r="O31" s="147"/>
      <c r="P31" s="147"/>
      <c r="Q31" s="147"/>
      <c r="R31" s="147"/>
      <c r="S31" s="147"/>
      <c r="T31" s="147"/>
    </row>
    <row r="32" spans="1:20" ht="11.25" customHeight="1">
      <c r="A32" s="105" t="s">
        <v>202</v>
      </c>
      <c r="B32" s="104"/>
      <c r="C32" s="90">
        <v>24</v>
      </c>
      <c r="D32" s="87">
        <v>18</v>
      </c>
      <c r="E32" s="87">
        <f>F32+G32+H32+I32</f>
        <v>27</v>
      </c>
      <c r="F32" s="87">
        <v>9</v>
      </c>
      <c r="G32" s="87">
        <v>5</v>
      </c>
      <c r="H32" s="87">
        <v>6</v>
      </c>
      <c r="I32" s="87">
        <v>7</v>
      </c>
      <c r="J32" s="144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0" ht="21" customHeight="1">
      <c r="A33" s="154" t="s">
        <v>79</v>
      </c>
      <c r="B33" s="108">
        <v>2130</v>
      </c>
      <c r="C33" s="107">
        <f>C35</f>
        <v>5363</v>
      </c>
      <c r="D33" s="107">
        <v>5742</v>
      </c>
      <c r="E33" s="107">
        <f>E35</f>
        <v>6164</v>
      </c>
      <c r="F33" s="107">
        <f>F35</f>
        <v>1288</v>
      </c>
      <c r="G33" s="107">
        <f>G35</f>
        <v>1509</v>
      </c>
      <c r="H33" s="107">
        <f>H35</f>
        <v>1626</v>
      </c>
      <c r="I33" s="107">
        <f>I35</f>
        <v>1741</v>
      </c>
      <c r="J33" s="144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19" ht="10.5" customHeight="1">
      <c r="A34" s="105" t="s">
        <v>80</v>
      </c>
      <c r="B34" s="104">
        <v>2131</v>
      </c>
      <c r="C34" s="90"/>
      <c r="D34" s="90"/>
      <c r="E34" s="90"/>
      <c r="F34" s="90"/>
      <c r="G34" s="90"/>
      <c r="H34" s="90"/>
      <c r="I34" s="90"/>
      <c r="J34" s="144"/>
      <c r="N34" s="149"/>
      <c r="O34" s="149"/>
      <c r="P34" s="149"/>
      <c r="Q34" s="149"/>
      <c r="R34" s="149"/>
      <c r="S34" s="149"/>
    </row>
    <row r="35" spans="1:19" ht="21.75" customHeight="1">
      <c r="A35" s="105" t="s">
        <v>81</v>
      </c>
      <c r="B35" s="104">
        <v>2132</v>
      </c>
      <c r="C35" s="90">
        <v>5363</v>
      </c>
      <c r="D35" s="90">
        <v>5742</v>
      </c>
      <c r="E35" s="90">
        <v>6164</v>
      </c>
      <c r="F35" s="90">
        <v>1288</v>
      </c>
      <c r="G35" s="90">
        <v>1509</v>
      </c>
      <c r="H35" s="90">
        <v>1626</v>
      </c>
      <c r="I35" s="90">
        <v>1741</v>
      </c>
      <c r="J35" s="144"/>
      <c r="N35" s="149"/>
      <c r="O35" s="149"/>
      <c r="P35" s="149"/>
      <c r="Q35" s="149"/>
      <c r="R35" s="149"/>
      <c r="S35" s="149"/>
    </row>
    <row r="36" spans="1:19" ht="14.25">
      <c r="A36" s="105" t="s">
        <v>82</v>
      </c>
      <c r="B36" s="104">
        <v>2133</v>
      </c>
      <c r="C36" s="90"/>
      <c r="D36" s="90"/>
      <c r="E36" s="90"/>
      <c r="F36" s="90"/>
      <c r="G36" s="90"/>
      <c r="H36" s="90"/>
      <c r="I36" s="90"/>
      <c r="J36" s="144"/>
      <c r="P36" s="149"/>
      <c r="Q36" s="149"/>
      <c r="R36" s="149"/>
      <c r="S36" s="149"/>
    </row>
    <row r="37" spans="1:19" ht="14.25">
      <c r="A37" s="154" t="s">
        <v>83</v>
      </c>
      <c r="B37" s="108">
        <v>2140</v>
      </c>
      <c r="C37" s="89"/>
      <c r="D37" s="89"/>
      <c r="E37" s="89"/>
      <c r="F37" s="89"/>
      <c r="G37" s="89"/>
      <c r="H37" s="89"/>
      <c r="I37" s="89"/>
      <c r="L37" s="144"/>
      <c r="M37" s="144"/>
      <c r="N37" s="150"/>
      <c r="O37" s="150"/>
      <c r="P37" s="150"/>
      <c r="Q37" s="149"/>
      <c r="R37" s="149"/>
      <c r="S37" s="149"/>
    </row>
    <row r="38" spans="1:19" ht="36" customHeight="1">
      <c r="A38" s="105" t="s">
        <v>84</v>
      </c>
      <c r="B38" s="104">
        <v>2141</v>
      </c>
      <c r="C38" s="87"/>
      <c r="D38" s="87"/>
      <c r="E38" s="87"/>
      <c r="F38" s="87"/>
      <c r="G38" s="87"/>
      <c r="H38" s="87"/>
      <c r="I38" s="87"/>
      <c r="N38" s="149"/>
      <c r="O38" s="149"/>
      <c r="P38" s="149"/>
      <c r="Q38" s="149"/>
      <c r="R38" s="149"/>
      <c r="S38" s="149"/>
    </row>
    <row r="39" spans="1:9" ht="14.25">
      <c r="A39" s="105" t="s">
        <v>85</v>
      </c>
      <c r="B39" s="104">
        <v>2142</v>
      </c>
      <c r="C39" s="87"/>
      <c r="D39" s="87"/>
      <c r="E39" s="87"/>
      <c r="F39" s="87"/>
      <c r="G39" s="87"/>
      <c r="H39" s="87"/>
      <c r="I39" s="87"/>
    </row>
    <row r="40" spans="1:9" ht="3" customHeight="1">
      <c r="A40" s="151"/>
      <c r="B40" s="47"/>
      <c r="C40" s="48"/>
      <c r="D40" s="48"/>
      <c r="E40" s="48"/>
      <c r="F40" s="48"/>
      <c r="G40" s="48"/>
      <c r="H40" s="48"/>
      <c r="I40" s="48"/>
    </row>
    <row r="41" spans="1:9" ht="14.25">
      <c r="A41" s="172" t="s">
        <v>186</v>
      </c>
      <c r="B41" s="173"/>
      <c r="C41" s="169" t="s">
        <v>86</v>
      </c>
      <c r="D41" s="170"/>
      <c r="E41" s="81"/>
      <c r="F41" s="174" t="s">
        <v>203</v>
      </c>
      <c r="G41" s="175"/>
      <c r="H41" s="175"/>
      <c r="I41" s="175"/>
    </row>
    <row r="42" spans="1:9" ht="10.5" customHeight="1">
      <c r="A42" s="132"/>
      <c r="B42" s="131"/>
      <c r="C42" s="157"/>
      <c r="D42" s="157"/>
      <c r="E42" s="132"/>
      <c r="F42" s="51"/>
      <c r="G42" s="51"/>
      <c r="H42" s="33"/>
      <c r="I42" s="82"/>
    </row>
    <row r="43" spans="1:9" ht="14.25">
      <c r="A43" s="33" t="s">
        <v>193</v>
      </c>
      <c r="B43" s="33"/>
      <c r="C43" s="156"/>
      <c r="D43" s="156"/>
      <c r="E43" s="83"/>
      <c r="F43" s="176" t="s">
        <v>204</v>
      </c>
      <c r="G43" s="177"/>
      <c r="H43" s="177"/>
      <c r="I43" s="177"/>
    </row>
  </sheetData>
  <sheetProtection/>
  <mergeCells count="16">
    <mergeCell ref="C43:D43"/>
    <mergeCell ref="C42:D42"/>
    <mergeCell ref="A7:I7"/>
    <mergeCell ref="A17:I17"/>
    <mergeCell ref="C41:D41"/>
    <mergeCell ref="A41:B41"/>
    <mergeCell ref="F41:I41"/>
    <mergeCell ref="F43:I43"/>
    <mergeCell ref="G1:I1"/>
    <mergeCell ref="A2:I2"/>
    <mergeCell ref="A4:A5"/>
    <mergeCell ref="B4:B5"/>
    <mergeCell ref="C4:C5"/>
    <mergeCell ref="D4:D5"/>
    <mergeCell ref="F4:I4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4" customWidth="1"/>
    <col min="2" max="2" width="5.00390625" style="44" customWidth="1"/>
    <col min="3" max="3" width="7.00390625" style="44" customWidth="1"/>
    <col min="4" max="5" width="7.421875" style="44" customWidth="1"/>
    <col min="6" max="6" width="5.421875" style="44" customWidth="1"/>
    <col min="7" max="7" width="5.7109375" style="44" customWidth="1"/>
    <col min="8" max="8" width="6.140625" style="44" customWidth="1"/>
    <col min="9" max="9" width="6.00390625" style="44" customWidth="1"/>
    <col min="10" max="16384" width="9.140625" style="50" customWidth="1"/>
  </cols>
  <sheetData>
    <row r="1" spans="1:9" ht="14.25">
      <c r="A1" s="33"/>
      <c r="B1" s="33"/>
      <c r="C1" s="33"/>
      <c r="D1" s="33"/>
      <c r="E1" s="33"/>
      <c r="F1" s="33"/>
      <c r="G1" s="160" t="s">
        <v>147</v>
      </c>
      <c r="H1" s="160"/>
      <c r="I1" s="160"/>
    </row>
    <row r="2" spans="1:9" ht="11.25" customHeight="1">
      <c r="A2" s="183" t="s">
        <v>148</v>
      </c>
      <c r="B2" s="183"/>
      <c r="C2" s="183"/>
      <c r="D2" s="183"/>
      <c r="E2" s="183"/>
      <c r="F2" s="183"/>
      <c r="G2" s="183"/>
      <c r="H2" s="183"/>
      <c r="I2" s="183"/>
    </row>
    <row r="3" spans="1:9" ht="6" customHeight="1">
      <c r="A3" s="155"/>
      <c r="B3" s="155"/>
      <c r="C3" s="155"/>
      <c r="D3" s="155"/>
      <c r="E3" s="155"/>
      <c r="F3" s="155"/>
      <c r="G3" s="155"/>
      <c r="H3" s="155"/>
      <c r="I3" s="155"/>
    </row>
    <row r="4" spans="1:9" s="46" customFormat="1" ht="13.5" customHeight="1">
      <c r="A4" s="187" t="s">
        <v>1</v>
      </c>
      <c r="B4" s="189" t="s">
        <v>87</v>
      </c>
      <c r="C4" s="159" t="s">
        <v>223</v>
      </c>
      <c r="D4" s="159" t="s">
        <v>224</v>
      </c>
      <c r="E4" s="159" t="s">
        <v>214</v>
      </c>
      <c r="F4" s="159" t="s">
        <v>3</v>
      </c>
      <c r="G4" s="159"/>
      <c r="H4" s="159"/>
      <c r="I4" s="159"/>
    </row>
    <row r="5" spans="1:9" s="46" customFormat="1" ht="30" customHeight="1">
      <c r="A5" s="188"/>
      <c r="B5" s="189"/>
      <c r="C5" s="159"/>
      <c r="D5" s="159"/>
      <c r="E5" s="159"/>
      <c r="F5" s="134" t="s">
        <v>4</v>
      </c>
      <c r="G5" s="134" t="s">
        <v>5</v>
      </c>
      <c r="H5" s="134" t="s">
        <v>6</v>
      </c>
      <c r="I5" s="134" t="s">
        <v>7</v>
      </c>
    </row>
    <row r="6" spans="1:9" s="140" customFormat="1" ht="11.25">
      <c r="A6" s="128">
        <v>1</v>
      </c>
      <c r="B6" s="128">
        <v>2</v>
      </c>
      <c r="C6" s="128">
        <v>3</v>
      </c>
      <c r="D6" s="128">
        <v>4</v>
      </c>
      <c r="E6" s="128">
        <v>5</v>
      </c>
      <c r="F6" s="128">
        <v>6</v>
      </c>
      <c r="G6" s="128">
        <v>7</v>
      </c>
      <c r="H6" s="128">
        <v>8</v>
      </c>
      <c r="I6" s="128">
        <v>9</v>
      </c>
    </row>
    <row r="7" spans="1:9" s="140" customFormat="1" ht="13.5" customHeight="1">
      <c r="A7" s="184" t="s">
        <v>88</v>
      </c>
      <c r="B7" s="185"/>
      <c r="C7" s="185"/>
      <c r="D7" s="185"/>
      <c r="E7" s="185"/>
      <c r="F7" s="185"/>
      <c r="G7" s="185"/>
      <c r="H7" s="185"/>
      <c r="I7" s="186"/>
    </row>
    <row r="8" spans="1:9" s="140" customFormat="1" ht="21">
      <c r="A8" s="109" t="s">
        <v>89</v>
      </c>
      <c r="B8" s="110">
        <v>3000</v>
      </c>
      <c r="C8" s="111">
        <f>C12+C15</f>
        <v>52794</v>
      </c>
      <c r="D8" s="89">
        <v>60643</v>
      </c>
      <c r="E8" s="89">
        <f>E12+E15</f>
        <v>56823</v>
      </c>
      <c r="F8" s="89">
        <f>F12+F15</f>
        <v>10951</v>
      </c>
      <c r="G8" s="89">
        <f>G12+G15</f>
        <v>12175</v>
      </c>
      <c r="H8" s="89">
        <f>H12+H15</f>
        <v>13386</v>
      </c>
      <c r="I8" s="89">
        <f>I12+I15</f>
        <v>20311</v>
      </c>
    </row>
    <row r="9" spans="1:9" s="140" customFormat="1" ht="21.75" customHeight="1">
      <c r="A9" s="85" t="s">
        <v>90</v>
      </c>
      <c r="B9" s="86">
        <v>3010</v>
      </c>
      <c r="C9" s="87"/>
      <c r="D9" s="87"/>
      <c r="E9" s="87"/>
      <c r="F9" s="87"/>
      <c r="G9" s="87"/>
      <c r="H9" s="87"/>
      <c r="I9" s="87"/>
    </row>
    <row r="10" spans="1:9" s="140" customFormat="1" ht="13.5" customHeight="1">
      <c r="A10" s="85" t="s">
        <v>91</v>
      </c>
      <c r="B10" s="86">
        <v>3020</v>
      </c>
      <c r="C10" s="87"/>
      <c r="D10" s="87"/>
      <c r="E10" s="87"/>
      <c r="F10" s="87"/>
      <c r="G10" s="87"/>
      <c r="H10" s="87"/>
      <c r="I10" s="87"/>
    </row>
    <row r="11" spans="1:9" s="140" customFormat="1" ht="13.5" customHeight="1">
      <c r="A11" s="85" t="s">
        <v>92</v>
      </c>
      <c r="B11" s="86">
        <v>3021</v>
      </c>
      <c r="C11" s="87"/>
      <c r="D11" s="87"/>
      <c r="E11" s="87"/>
      <c r="F11" s="87"/>
      <c r="G11" s="87"/>
      <c r="H11" s="87"/>
      <c r="I11" s="87"/>
    </row>
    <row r="12" spans="1:9" s="140" customFormat="1" ht="11.25">
      <c r="A12" s="85" t="s">
        <v>93</v>
      </c>
      <c r="B12" s="86">
        <v>3030</v>
      </c>
      <c r="C12" s="87">
        <v>51909</v>
      </c>
      <c r="D12" s="87">
        <v>59846</v>
      </c>
      <c r="E12" s="87">
        <f>F12+G12+H12+I12</f>
        <v>55986</v>
      </c>
      <c r="F12" s="87">
        <v>10768</v>
      </c>
      <c r="G12" s="87">
        <v>11957</v>
      </c>
      <c r="H12" s="87">
        <f>13113+60</f>
        <v>13173</v>
      </c>
      <c r="I12" s="87">
        <f>13574+6514</f>
        <v>20088</v>
      </c>
    </row>
    <row r="13" spans="1:9" s="140" customFormat="1" ht="11.25">
      <c r="A13" s="85" t="s">
        <v>94</v>
      </c>
      <c r="B13" s="86">
        <v>3040</v>
      </c>
      <c r="C13" s="87"/>
      <c r="D13" s="87"/>
      <c r="E13" s="87"/>
      <c r="F13" s="87"/>
      <c r="G13" s="87"/>
      <c r="H13" s="87"/>
      <c r="I13" s="87"/>
    </row>
    <row r="14" spans="1:11" s="140" customFormat="1" ht="21">
      <c r="A14" s="85" t="s">
        <v>149</v>
      </c>
      <c r="B14" s="86">
        <v>3050</v>
      </c>
      <c r="C14" s="87"/>
      <c r="D14" s="87"/>
      <c r="E14" s="87"/>
      <c r="F14" s="87"/>
      <c r="G14" s="87"/>
      <c r="H14" s="87"/>
      <c r="I14" s="87"/>
      <c r="J14" s="46"/>
      <c r="K14" s="46"/>
    </row>
    <row r="15" spans="1:11" s="140" customFormat="1" ht="31.5">
      <c r="A15" s="85" t="s">
        <v>228</v>
      </c>
      <c r="B15" s="86">
        <v>3060</v>
      </c>
      <c r="C15" s="87">
        <v>885</v>
      </c>
      <c r="D15" s="87">
        <v>797</v>
      </c>
      <c r="E15" s="87">
        <f>F15+G15+H15+I15</f>
        <v>837</v>
      </c>
      <c r="F15" s="112">
        <v>183</v>
      </c>
      <c r="G15" s="112">
        <v>218</v>
      </c>
      <c r="H15" s="112">
        <v>213</v>
      </c>
      <c r="I15" s="112">
        <v>223</v>
      </c>
      <c r="J15" s="46"/>
      <c r="K15" s="46"/>
    </row>
    <row r="16" spans="1:11" s="140" customFormat="1" ht="21">
      <c r="A16" s="129" t="s">
        <v>95</v>
      </c>
      <c r="B16" s="88">
        <v>3100</v>
      </c>
      <c r="C16" s="89">
        <f>C17+C18+C20+C28</f>
        <v>52792</v>
      </c>
      <c r="D16" s="89">
        <v>60617</v>
      </c>
      <c r="E16" s="89">
        <f>E17+E18+E20</f>
        <v>56777</v>
      </c>
      <c r="F16" s="89">
        <f>F17+F18+F20</f>
        <v>10948</v>
      </c>
      <c r="G16" s="89">
        <f>G17+G18+G20</f>
        <v>12143</v>
      </c>
      <c r="H16" s="89">
        <f>H17+H18+H20</f>
        <v>13360</v>
      </c>
      <c r="I16" s="89">
        <f>I17+I18+I20</f>
        <v>20326</v>
      </c>
      <c r="J16" s="46"/>
      <c r="K16" s="46"/>
    </row>
    <row r="17" spans="1:11" s="140" customFormat="1" ht="15.75" customHeight="1">
      <c r="A17" s="85" t="s">
        <v>96</v>
      </c>
      <c r="B17" s="86">
        <v>3110</v>
      </c>
      <c r="C17" s="87">
        <v>22894</v>
      </c>
      <c r="D17" s="87">
        <v>28728</v>
      </c>
      <c r="E17" s="87">
        <f>F17+G17+H17+I17</f>
        <v>22525</v>
      </c>
      <c r="F17" s="87">
        <f>3462+296+23</f>
        <v>3781</v>
      </c>
      <c r="G17" s="87">
        <f>3462+284+14</f>
        <v>3760</v>
      </c>
      <c r="H17" s="87">
        <f>3754+499+60+15</f>
        <v>4328</v>
      </c>
      <c r="I17" s="87">
        <f>3833+289+6514+20</f>
        <v>10656</v>
      </c>
      <c r="J17" s="46"/>
      <c r="K17" s="46"/>
    </row>
    <row r="18" spans="1:11" s="140" customFormat="1" ht="11.25">
      <c r="A18" s="85" t="s">
        <v>197</v>
      </c>
      <c r="B18" s="86">
        <v>3120</v>
      </c>
      <c r="C18" s="87">
        <v>29792</v>
      </c>
      <c r="D18" s="87">
        <v>31844</v>
      </c>
      <c r="E18" s="87">
        <f>'І Фін результат 2022'!E104+'І Фін результат 2022'!E105</f>
        <v>34182</v>
      </c>
      <c r="F18" s="87">
        <f>'І Фін результат 2022'!F104+'І Фін результат 2022'!F105</f>
        <v>7144</v>
      </c>
      <c r="G18" s="87">
        <f>'І Фін результат 2022'!G104+'І Фін результат 2022'!G105</f>
        <v>8369</v>
      </c>
      <c r="H18" s="87">
        <f>'І Фін результат 2022'!H104+'І Фін результат 2022'!H105</f>
        <v>9017</v>
      </c>
      <c r="I18" s="87">
        <f>'І Фін результат 2022'!I104+'І Фін результат 2022'!I105</f>
        <v>9652</v>
      </c>
      <c r="J18" s="46"/>
      <c r="K18" s="46"/>
    </row>
    <row r="19" spans="1:11" s="140" customFormat="1" ht="21">
      <c r="A19" s="85" t="s">
        <v>150</v>
      </c>
      <c r="B19" s="86">
        <v>3130</v>
      </c>
      <c r="C19" s="87"/>
      <c r="D19" s="87"/>
      <c r="E19" s="87"/>
      <c r="F19" s="87"/>
      <c r="G19" s="87"/>
      <c r="H19" s="87"/>
      <c r="I19" s="87"/>
      <c r="J19" s="46"/>
      <c r="K19" s="46"/>
    </row>
    <row r="20" spans="1:11" s="140" customFormat="1" ht="21">
      <c r="A20" s="85" t="s">
        <v>97</v>
      </c>
      <c r="B20" s="86">
        <v>3140</v>
      </c>
      <c r="C20" s="87">
        <v>61</v>
      </c>
      <c r="D20" s="87">
        <v>45</v>
      </c>
      <c r="E20" s="87">
        <f>E21+E24</f>
        <v>70</v>
      </c>
      <c r="F20" s="87">
        <f>F21+F24</f>
        <v>23</v>
      </c>
      <c r="G20" s="87">
        <f>G21+G24</f>
        <v>14</v>
      </c>
      <c r="H20" s="87">
        <f>H21+H24</f>
        <v>15</v>
      </c>
      <c r="I20" s="87">
        <f>I21+I24</f>
        <v>18</v>
      </c>
      <c r="J20" s="46"/>
      <c r="K20" s="46"/>
    </row>
    <row r="21" spans="1:11" s="140" customFormat="1" ht="11.25" customHeight="1">
      <c r="A21" s="85" t="s">
        <v>112</v>
      </c>
      <c r="B21" s="127">
        <v>3141</v>
      </c>
      <c r="C21" s="87">
        <v>37</v>
      </c>
      <c r="D21" s="87">
        <v>27</v>
      </c>
      <c r="E21" s="87">
        <f>'ІІ Розр з бюджетом 2022'!E30</f>
        <v>43</v>
      </c>
      <c r="F21" s="87">
        <f>'ІІ Розр з бюджетом 2022'!F30</f>
        <v>14</v>
      </c>
      <c r="G21" s="87">
        <f>'ІІ Розр з бюджетом 2022'!G30</f>
        <v>9</v>
      </c>
      <c r="H21" s="87">
        <f>'ІІ Розр з бюджетом 2022'!H30</f>
        <v>9</v>
      </c>
      <c r="I21" s="87">
        <f>'ІІ Розр з бюджетом 2022'!I30</f>
        <v>11</v>
      </c>
      <c r="J21" s="46"/>
      <c r="K21" s="46"/>
    </row>
    <row r="22" spans="1:11" s="140" customFormat="1" ht="11.25">
      <c r="A22" s="85" t="s">
        <v>98</v>
      </c>
      <c r="B22" s="127">
        <v>3142</v>
      </c>
      <c r="C22" s="87"/>
      <c r="D22" s="87"/>
      <c r="E22" s="87"/>
      <c r="F22" s="87"/>
      <c r="G22" s="87"/>
      <c r="H22" s="87"/>
      <c r="I22" s="87"/>
      <c r="J22" s="46"/>
      <c r="K22" s="46"/>
    </row>
    <row r="23" spans="1:11" s="140" customFormat="1" ht="11.25">
      <c r="A23" s="85" t="s">
        <v>74</v>
      </c>
      <c r="B23" s="127">
        <v>3143</v>
      </c>
      <c r="C23" s="87"/>
      <c r="D23" s="87"/>
      <c r="E23" s="87"/>
      <c r="F23" s="87"/>
      <c r="G23" s="87"/>
      <c r="H23" s="87"/>
      <c r="I23" s="87"/>
      <c r="J23" s="46"/>
      <c r="K23" s="46"/>
    </row>
    <row r="24" spans="1:11" s="140" customFormat="1" ht="14.25" customHeight="1">
      <c r="A24" s="85" t="s">
        <v>99</v>
      </c>
      <c r="B24" s="127">
        <v>3144</v>
      </c>
      <c r="C24" s="87">
        <v>24</v>
      </c>
      <c r="D24" s="87">
        <v>18</v>
      </c>
      <c r="E24" s="87">
        <f>E25</f>
        <v>27</v>
      </c>
      <c r="F24" s="87">
        <f>F25</f>
        <v>9</v>
      </c>
      <c r="G24" s="87">
        <f>G25</f>
        <v>5</v>
      </c>
      <c r="H24" s="87">
        <f>H25</f>
        <v>6</v>
      </c>
      <c r="I24" s="87">
        <f>I25</f>
        <v>7</v>
      </c>
      <c r="J24" s="46"/>
      <c r="K24" s="46"/>
    </row>
    <row r="25" spans="1:11" s="140" customFormat="1" ht="21.75" customHeight="1">
      <c r="A25" s="85" t="s">
        <v>151</v>
      </c>
      <c r="B25" s="127" t="s">
        <v>162</v>
      </c>
      <c r="C25" s="87">
        <v>24</v>
      </c>
      <c r="D25" s="87">
        <v>18</v>
      </c>
      <c r="E25" s="87">
        <f>F25+G25+H25+I25</f>
        <v>27</v>
      </c>
      <c r="F25" s="87">
        <f>'ІІ Розр з бюджетом 2022'!F32</f>
        <v>9</v>
      </c>
      <c r="G25" s="87">
        <f>'ІІ Розр з бюджетом 2022'!G32</f>
        <v>5</v>
      </c>
      <c r="H25" s="87">
        <f>'ІІ Розр з бюджетом 2022'!H32</f>
        <v>6</v>
      </c>
      <c r="I25" s="87">
        <f>'ІІ Розр з бюджетом 2022'!I32</f>
        <v>7</v>
      </c>
      <c r="J25" s="46"/>
      <c r="K25" s="46"/>
    </row>
    <row r="26" spans="1:9" s="140" customFormat="1" ht="11.25">
      <c r="A26" s="85" t="s">
        <v>100</v>
      </c>
      <c r="B26" s="127">
        <v>3150</v>
      </c>
      <c r="C26" s="87"/>
      <c r="D26" s="87"/>
      <c r="E26" s="87"/>
      <c r="F26" s="87"/>
      <c r="G26" s="87"/>
      <c r="H26" s="87"/>
      <c r="I26" s="87"/>
    </row>
    <row r="27" spans="1:9" s="140" customFormat="1" ht="11.25">
      <c r="A27" s="85" t="s">
        <v>101</v>
      </c>
      <c r="B27" s="86">
        <v>3160</v>
      </c>
      <c r="C27" s="87"/>
      <c r="D27" s="87"/>
      <c r="E27" s="87"/>
      <c r="F27" s="87"/>
      <c r="G27" s="87"/>
      <c r="H27" s="87"/>
      <c r="I27" s="87"/>
    </row>
    <row r="28" spans="1:9" s="140" customFormat="1" ht="11.25">
      <c r="A28" s="85" t="s">
        <v>18</v>
      </c>
      <c r="B28" s="86">
        <v>3170</v>
      </c>
      <c r="C28" s="87">
        <v>45</v>
      </c>
      <c r="D28" s="87"/>
      <c r="E28" s="87"/>
      <c r="F28" s="87"/>
      <c r="G28" s="87"/>
      <c r="H28" s="87"/>
      <c r="I28" s="87"/>
    </row>
    <row r="29" spans="1:9" s="140" customFormat="1" ht="11.25">
      <c r="A29" s="129" t="s">
        <v>102</v>
      </c>
      <c r="B29" s="88">
        <v>3195</v>
      </c>
      <c r="C29" s="89"/>
      <c r="D29" s="89"/>
      <c r="E29" s="89"/>
      <c r="F29" s="89"/>
      <c r="G29" s="89"/>
      <c r="H29" s="89"/>
      <c r="I29" s="89"/>
    </row>
    <row r="30" spans="1:9" s="140" customFormat="1" ht="12.75" customHeight="1">
      <c r="A30" s="184" t="s">
        <v>103</v>
      </c>
      <c r="B30" s="185"/>
      <c r="C30" s="185"/>
      <c r="D30" s="185"/>
      <c r="E30" s="185"/>
      <c r="F30" s="185"/>
      <c r="G30" s="185"/>
      <c r="H30" s="185"/>
      <c r="I30" s="186"/>
    </row>
    <row r="31" spans="1:9" s="140" customFormat="1" ht="22.5" customHeight="1">
      <c r="A31" s="109" t="s">
        <v>104</v>
      </c>
      <c r="B31" s="110">
        <v>3200</v>
      </c>
      <c r="C31" s="89"/>
      <c r="D31" s="89"/>
      <c r="E31" s="89"/>
      <c r="F31" s="89"/>
      <c r="G31" s="89"/>
      <c r="H31" s="89"/>
      <c r="I31" s="89"/>
    </row>
    <row r="32" spans="1:9" s="140" customFormat="1" ht="13.5" customHeight="1">
      <c r="A32" s="85" t="s">
        <v>105</v>
      </c>
      <c r="B32" s="127">
        <v>3210</v>
      </c>
      <c r="C32" s="87"/>
      <c r="D32" s="87"/>
      <c r="E32" s="87"/>
      <c r="F32" s="87"/>
      <c r="G32" s="87"/>
      <c r="H32" s="87"/>
      <c r="I32" s="87"/>
    </row>
    <row r="33" spans="1:9" s="140" customFormat="1" ht="14.25" customHeight="1">
      <c r="A33" s="85" t="s">
        <v>106</v>
      </c>
      <c r="B33" s="86">
        <v>3220</v>
      </c>
      <c r="C33" s="87"/>
      <c r="D33" s="87"/>
      <c r="E33" s="87"/>
      <c r="F33" s="87"/>
      <c r="G33" s="87"/>
      <c r="H33" s="87"/>
      <c r="I33" s="87"/>
    </row>
    <row r="34" spans="1:9" s="140" customFormat="1" ht="13.5" customHeight="1">
      <c r="A34" s="85" t="s">
        <v>229</v>
      </c>
      <c r="B34" s="86">
        <v>3230</v>
      </c>
      <c r="C34" s="87"/>
      <c r="D34" s="87"/>
      <c r="E34" s="87"/>
      <c r="F34" s="87"/>
      <c r="G34" s="87"/>
      <c r="H34" s="87"/>
      <c r="I34" s="87"/>
    </row>
    <row r="35" spans="1:9" s="140" customFormat="1" ht="21">
      <c r="A35" s="129" t="s">
        <v>107</v>
      </c>
      <c r="B35" s="88">
        <v>3255</v>
      </c>
      <c r="C35" s="89"/>
      <c r="D35" s="89"/>
      <c r="E35" s="89"/>
      <c r="F35" s="89"/>
      <c r="G35" s="89"/>
      <c r="H35" s="89"/>
      <c r="I35" s="89"/>
    </row>
    <row r="36" spans="1:9" s="140" customFormat="1" ht="24" customHeight="1">
      <c r="A36" s="85" t="s">
        <v>230</v>
      </c>
      <c r="B36" s="86">
        <v>3260</v>
      </c>
      <c r="C36" s="87"/>
      <c r="D36" s="87"/>
      <c r="E36" s="87"/>
      <c r="F36" s="87"/>
      <c r="G36" s="87"/>
      <c r="H36" s="87"/>
      <c r="I36" s="87"/>
    </row>
    <row r="37" spans="1:9" s="140" customFormat="1" ht="11.25">
      <c r="A37" s="85" t="s">
        <v>231</v>
      </c>
      <c r="B37" s="86">
        <v>3265</v>
      </c>
      <c r="C37" s="87"/>
      <c r="D37" s="87"/>
      <c r="E37" s="87"/>
      <c r="F37" s="87"/>
      <c r="G37" s="87"/>
      <c r="H37" s="87"/>
      <c r="I37" s="87"/>
    </row>
    <row r="38" spans="1:9" s="140" customFormat="1" ht="21">
      <c r="A38" s="85" t="s">
        <v>232</v>
      </c>
      <c r="B38" s="86">
        <v>3270</v>
      </c>
      <c r="C38" s="87"/>
      <c r="D38" s="87"/>
      <c r="E38" s="87"/>
      <c r="F38" s="87"/>
      <c r="G38" s="87"/>
      <c r="H38" s="87"/>
      <c r="I38" s="87"/>
    </row>
    <row r="39" spans="1:9" s="140" customFormat="1" ht="11.25">
      <c r="A39" s="85" t="s">
        <v>18</v>
      </c>
      <c r="B39" s="86">
        <v>3280</v>
      </c>
      <c r="C39" s="87"/>
      <c r="D39" s="87"/>
      <c r="E39" s="87"/>
      <c r="F39" s="87"/>
      <c r="G39" s="87"/>
      <c r="H39" s="87"/>
      <c r="I39" s="87"/>
    </row>
    <row r="40" spans="1:9" s="140" customFormat="1" ht="11.25">
      <c r="A40" s="113" t="s">
        <v>108</v>
      </c>
      <c r="B40" s="114">
        <v>3295</v>
      </c>
      <c r="C40" s="89"/>
      <c r="D40" s="89"/>
      <c r="E40" s="89"/>
      <c r="F40" s="89"/>
      <c r="G40" s="89"/>
      <c r="H40" s="89"/>
      <c r="I40" s="89"/>
    </row>
    <row r="41" spans="1:9" s="140" customFormat="1" ht="11.25">
      <c r="A41" s="129" t="s">
        <v>109</v>
      </c>
      <c r="B41" s="88">
        <v>3400</v>
      </c>
      <c r="C41" s="89">
        <v>2</v>
      </c>
      <c r="D41" s="89">
        <v>26</v>
      </c>
      <c r="E41" s="89">
        <f>E8-E16</f>
        <v>46</v>
      </c>
      <c r="F41" s="89"/>
      <c r="G41" s="89"/>
      <c r="H41" s="89"/>
      <c r="I41" s="89"/>
    </row>
    <row r="42" spans="1:9" s="140" customFormat="1" ht="12" customHeight="1">
      <c r="A42" s="85" t="s">
        <v>110</v>
      </c>
      <c r="B42" s="86">
        <v>3405</v>
      </c>
      <c r="C42" s="87">
        <v>120</v>
      </c>
      <c r="D42" s="87">
        <v>40</v>
      </c>
      <c r="E42" s="87">
        <v>40</v>
      </c>
      <c r="F42" s="87"/>
      <c r="G42" s="87"/>
      <c r="H42" s="87"/>
      <c r="I42" s="87"/>
    </row>
    <row r="43" spans="1:9" s="140" customFormat="1" ht="12.75" customHeight="1">
      <c r="A43" s="85" t="s">
        <v>111</v>
      </c>
      <c r="B43" s="86">
        <v>3415</v>
      </c>
      <c r="C43" s="87">
        <v>122</v>
      </c>
      <c r="D43" s="87">
        <v>66</v>
      </c>
      <c r="E43" s="87">
        <f>E41+E42</f>
        <v>86</v>
      </c>
      <c r="F43" s="87"/>
      <c r="G43" s="87"/>
      <c r="H43" s="87"/>
      <c r="I43" s="87"/>
    </row>
    <row r="44" spans="1:16" ht="21" customHeight="1">
      <c r="A44" s="172" t="s">
        <v>186</v>
      </c>
      <c r="B44" s="173"/>
      <c r="C44" s="182"/>
      <c r="D44" s="182"/>
      <c r="E44" s="133"/>
      <c r="F44" s="190" t="s">
        <v>203</v>
      </c>
      <c r="G44" s="191"/>
      <c r="H44" s="191"/>
      <c r="I44" s="191"/>
      <c r="J44" s="141"/>
      <c r="K44" s="141"/>
      <c r="L44" s="141"/>
      <c r="M44" s="142"/>
      <c r="N44" s="143"/>
      <c r="O44" s="143"/>
      <c r="P44" s="143"/>
    </row>
    <row r="45" spans="1:9" ht="14.25">
      <c r="A45" s="33" t="s">
        <v>193</v>
      </c>
      <c r="B45" s="33"/>
      <c r="C45" s="41"/>
      <c r="D45" s="33"/>
      <c r="E45" s="33"/>
      <c r="F45" s="176" t="s">
        <v>204</v>
      </c>
      <c r="G45" s="177"/>
      <c r="H45" s="177"/>
      <c r="I45" s="177"/>
    </row>
    <row r="46" spans="1:9" ht="14.25">
      <c r="A46" s="42"/>
      <c r="B46" s="42"/>
      <c r="C46" s="42"/>
      <c r="D46" s="43"/>
      <c r="E46" s="43"/>
      <c r="F46" s="42"/>
      <c r="G46" s="42"/>
      <c r="H46" s="42"/>
      <c r="I46" s="42"/>
    </row>
    <row r="48" ht="14.25">
      <c r="C48" s="45"/>
    </row>
  </sheetData>
  <sheetProtection/>
  <mergeCells count="14">
    <mergeCell ref="F45:I45"/>
    <mergeCell ref="E4:E5"/>
    <mergeCell ref="C4:C5"/>
    <mergeCell ref="A7:I7"/>
    <mergeCell ref="A30:I30"/>
    <mergeCell ref="F4:I4"/>
    <mergeCell ref="A4:A5"/>
    <mergeCell ref="B4:B5"/>
    <mergeCell ref="F44:I44"/>
    <mergeCell ref="G1:I1"/>
    <mergeCell ref="C44:D44"/>
    <mergeCell ref="A44:B44"/>
    <mergeCell ref="A2:I2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50" customWidth="1"/>
    <col min="2" max="2" width="5.57421875" style="50" customWidth="1"/>
    <col min="3" max="4" width="5.7109375" style="50" customWidth="1"/>
    <col min="5" max="5" width="5.140625" style="50" customWidth="1"/>
    <col min="6" max="6" width="6.57421875" style="50" customWidth="1"/>
    <col min="7" max="7" width="7.8515625" style="50" customWidth="1"/>
    <col min="8" max="9" width="6.57421875" style="50" customWidth="1"/>
    <col min="10" max="16384" width="9.140625" style="50" customWidth="1"/>
  </cols>
  <sheetData>
    <row r="1" spans="1:9" ht="14.25">
      <c r="A1" s="33"/>
      <c r="B1" s="33"/>
      <c r="C1" s="33"/>
      <c r="D1" s="33"/>
      <c r="E1" s="33"/>
      <c r="F1" s="33"/>
      <c r="G1" s="160" t="s">
        <v>153</v>
      </c>
      <c r="H1" s="160"/>
      <c r="I1" s="160"/>
    </row>
    <row r="2" spans="1:9" ht="14.25">
      <c r="A2" s="183" t="s">
        <v>114</v>
      </c>
      <c r="B2" s="183"/>
      <c r="C2" s="183"/>
      <c r="D2" s="183"/>
      <c r="E2" s="183"/>
      <c r="F2" s="183"/>
      <c r="G2" s="183"/>
      <c r="H2" s="183"/>
      <c r="I2" s="183"/>
    </row>
    <row r="3" spans="1:9" ht="14.2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64.5" customHeight="1">
      <c r="A4" s="127" t="s">
        <v>1</v>
      </c>
      <c r="B4" s="128" t="s">
        <v>2</v>
      </c>
      <c r="C4" s="159" t="s">
        <v>223</v>
      </c>
      <c r="D4" s="159" t="s">
        <v>224</v>
      </c>
      <c r="E4" s="159" t="s">
        <v>214</v>
      </c>
      <c r="F4" s="195" t="s">
        <v>3</v>
      </c>
      <c r="G4" s="196"/>
      <c r="H4" s="196"/>
      <c r="I4" s="197"/>
    </row>
    <row r="5" spans="1:9" ht="14.25">
      <c r="A5" s="127"/>
      <c r="B5" s="128"/>
      <c r="C5" s="159"/>
      <c r="D5" s="159"/>
      <c r="E5" s="159"/>
      <c r="F5" s="134" t="s">
        <v>4</v>
      </c>
      <c r="G5" s="134" t="s">
        <v>5</v>
      </c>
      <c r="H5" s="134" t="s">
        <v>6</v>
      </c>
      <c r="I5" s="134" t="s">
        <v>7</v>
      </c>
    </row>
    <row r="6" spans="1:9" s="149" customFormat="1" ht="12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</row>
    <row r="7" spans="1:11" ht="21">
      <c r="A7" s="129" t="s">
        <v>115</v>
      </c>
      <c r="B7" s="118">
        <v>4000</v>
      </c>
      <c r="C7" s="119">
        <f>C8+C9+C10+C12</f>
        <v>3764</v>
      </c>
      <c r="D7" s="89">
        <v>2046</v>
      </c>
      <c r="E7" s="89">
        <f>E9+E12</f>
        <v>6574</v>
      </c>
      <c r="F7" s="89" t="str">
        <f>F9</f>
        <v>-</v>
      </c>
      <c r="G7" s="89">
        <v>0</v>
      </c>
      <c r="H7" s="89">
        <f>H12</f>
        <v>60</v>
      </c>
      <c r="I7" s="89">
        <f>I9</f>
        <v>6514</v>
      </c>
      <c r="K7" s="145"/>
    </row>
    <row r="8" spans="1:9" ht="14.25">
      <c r="A8" s="85" t="s">
        <v>116</v>
      </c>
      <c r="B8" s="120" t="s">
        <v>117</v>
      </c>
      <c r="C8" s="121">
        <v>89</v>
      </c>
      <c r="D8" s="87"/>
      <c r="E8" s="87"/>
      <c r="F8" s="87" t="s">
        <v>176</v>
      </c>
      <c r="G8" s="87" t="s">
        <v>176</v>
      </c>
      <c r="H8" s="87" t="s">
        <v>176</v>
      </c>
      <c r="I8" s="87" t="s">
        <v>176</v>
      </c>
    </row>
    <row r="9" spans="1:10" ht="21">
      <c r="A9" s="85" t="s">
        <v>236</v>
      </c>
      <c r="B9" s="118">
        <v>4020</v>
      </c>
      <c r="C9" s="121">
        <v>3470</v>
      </c>
      <c r="D9" s="90">
        <v>1926</v>
      </c>
      <c r="E9" s="90">
        <v>6514</v>
      </c>
      <c r="F9" s="87" t="s">
        <v>176</v>
      </c>
      <c r="G9" s="87">
        <v>0</v>
      </c>
      <c r="H9" s="87" t="s">
        <v>176</v>
      </c>
      <c r="I9" s="87">
        <v>6514</v>
      </c>
      <c r="J9" s="144"/>
    </row>
    <row r="10" spans="1:9" ht="21">
      <c r="A10" s="85" t="s">
        <v>118</v>
      </c>
      <c r="B10" s="120">
        <v>4030</v>
      </c>
      <c r="C10" s="121">
        <v>205</v>
      </c>
      <c r="D10" s="87"/>
      <c r="E10" s="87"/>
      <c r="F10" s="87" t="s">
        <v>176</v>
      </c>
      <c r="G10" s="87" t="s">
        <v>176</v>
      </c>
      <c r="H10" s="87" t="s">
        <v>176</v>
      </c>
      <c r="I10" s="87" t="s">
        <v>176</v>
      </c>
    </row>
    <row r="11" spans="1:9" ht="14.25">
      <c r="A11" s="85" t="s">
        <v>119</v>
      </c>
      <c r="B11" s="118">
        <v>4040</v>
      </c>
      <c r="C11" s="121"/>
      <c r="D11" s="90"/>
      <c r="E11" s="90"/>
      <c r="F11" s="90" t="s">
        <v>176</v>
      </c>
      <c r="G11" s="90" t="s">
        <v>176</v>
      </c>
      <c r="H11" s="90" t="s">
        <v>176</v>
      </c>
      <c r="I11" s="87" t="s">
        <v>176</v>
      </c>
    </row>
    <row r="12" spans="1:9" ht="42">
      <c r="A12" s="85" t="s">
        <v>222</v>
      </c>
      <c r="B12" s="120">
        <v>4050</v>
      </c>
      <c r="C12" s="121"/>
      <c r="D12" s="90">
        <v>60</v>
      </c>
      <c r="E12" s="90">
        <v>60</v>
      </c>
      <c r="F12" s="90" t="s">
        <v>176</v>
      </c>
      <c r="G12" s="90" t="s">
        <v>176</v>
      </c>
      <c r="H12" s="90">
        <v>60</v>
      </c>
      <c r="I12" s="87" t="s">
        <v>176</v>
      </c>
    </row>
    <row r="13" spans="1:9" ht="14.25">
      <c r="A13" s="85" t="s">
        <v>120</v>
      </c>
      <c r="B13" s="122">
        <v>4060</v>
      </c>
      <c r="C13" s="121">
        <v>0</v>
      </c>
      <c r="D13" s="90">
        <v>60</v>
      </c>
      <c r="E13" s="90">
        <v>0</v>
      </c>
      <c r="F13" s="90" t="s">
        <v>176</v>
      </c>
      <c r="G13" s="90">
        <v>0</v>
      </c>
      <c r="H13" s="90" t="s">
        <v>176</v>
      </c>
      <c r="I13" s="87" t="s">
        <v>176</v>
      </c>
    </row>
    <row r="14" spans="1:9" ht="14.25">
      <c r="A14" s="33"/>
      <c r="B14" s="33"/>
      <c r="C14" s="38"/>
      <c r="D14" s="33"/>
      <c r="E14" s="33"/>
      <c r="F14" s="33"/>
      <c r="G14" s="33"/>
      <c r="H14" s="33"/>
      <c r="I14" s="33"/>
    </row>
    <row r="15" spans="1:9" ht="14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4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4.25">
      <c r="A17" s="172" t="s">
        <v>186</v>
      </c>
      <c r="B17" s="173"/>
      <c r="C17" s="182" t="s">
        <v>113</v>
      </c>
      <c r="D17" s="192"/>
      <c r="E17" s="135"/>
      <c r="F17" s="39"/>
      <c r="G17" s="174" t="s">
        <v>203</v>
      </c>
      <c r="H17" s="174"/>
      <c r="I17" s="174"/>
    </row>
    <row r="18" spans="1:9" ht="14.25">
      <c r="A18" s="132"/>
      <c r="B18" s="131"/>
      <c r="C18" s="193"/>
      <c r="D18" s="193"/>
      <c r="E18" s="136"/>
      <c r="F18" s="51"/>
      <c r="G18" s="194"/>
      <c r="H18" s="194"/>
      <c r="I18" s="194"/>
    </row>
    <row r="19" spans="1:9" ht="14.25">
      <c r="A19" s="33" t="s">
        <v>194</v>
      </c>
      <c r="B19" s="33"/>
      <c r="C19" s="182" t="s">
        <v>113</v>
      </c>
      <c r="D19" s="192"/>
      <c r="E19" s="135"/>
      <c r="F19" s="33"/>
      <c r="G19" s="176" t="s">
        <v>204</v>
      </c>
      <c r="H19" s="176"/>
      <c r="I19" s="176"/>
    </row>
    <row r="20" spans="1:9" ht="14.25">
      <c r="A20" s="46"/>
      <c r="B20" s="46"/>
      <c r="C20" s="46"/>
      <c r="D20" s="46"/>
      <c r="E20" s="46"/>
      <c r="F20" s="46"/>
      <c r="G20" s="46"/>
      <c r="H20" s="46"/>
      <c r="I20" s="46"/>
    </row>
    <row r="21" spans="1:9" ht="15">
      <c r="A21" s="49"/>
      <c r="B21" s="49"/>
      <c r="C21" s="49"/>
      <c r="D21" s="49"/>
      <c r="E21" s="49"/>
      <c r="F21" s="49"/>
      <c r="G21" s="49"/>
      <c r="H21" s="49"/>
      <c r="I21" s="49"/>
    </row>
  </sheetData>
  <sheetProtection/>
  <mergeCells count="13">
    <mergeCell ref="C4:C5"/>
    <mergeCell ref="D4:D5"/>
    <mergeCell ref="E4:E5"/>
    <mergeCell ref="G19:I19"/>
    <mergeCell ref="C19:D19"/>
    <mergeCell ref="G1:I1"/>
    <mergeCell ref="C17:D17"/>
    <mergeCell ref="G17:I17"/>
    <mergeCell ref="C18:D18"/>
    <mergeCell ref="G18:I18"/>
    <mergeCell ref="F4:I4"/>
    <mergeCell ref="A2:I2"/>
    <mergeCell ref="A17:B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36.57421875" style="35" customWidth="1"/>
    <col min="2" max="2" width="11.421875" style="35" customWidth="1"/>
    <col min="3" max="3" width="15.7109375" style="35" customWidth="1"/>
    <col min="4" max="4" width="13.140625" style="35" customWidth="1"/>
    <col min="5" max="5" width="14.00390625" style="35" customWidth="1"/>
    <col min="6" max="6" width="10.57421875" style="35" bestFit="1" customWidth="1"/>
    <col min="7" max="8" width="11.7109375" style="35" bestFit="1" customWidth="1"/>
    <col min="9" max="9" width="11.7109375" style="35" customWidth="1"/>
    <col min="10" max="10" width="11.7109375" style="35" bestFit="1" customWidth="1"/>
    <col min="11" max="11" width="10.57421875" style="35" bestFit="1" customWidth="1"/>
    <col min="12" max="12" width="9.57421875" style="35" bestFit="1" customWidth="1"/>
    <col min="13" max="16384" width="9.140625" style="35" customWidth="1"/>
  </cols>
  <sheetData>
    <row r="1" spans="1:5" ht="12.75">
      <c r="A1" s="136"/>
      <c r="B1" s="136"/>
      <c r="C1" s="136" t="s">
        <v>154</v>
      </c>
      <c r="D1" s="32"/>
      <c r="E1" s="32"/>
    </row>
    <row r="2" spans="1:5" ht="12.75">
      <c r="A2" s="183" t="s">
        <v>212</v>
      </c>
      <c r="B2" s="183"/>
      <c r="C2" s="183"/>
      <c r="D2" s="32"/>
      <c r="E2" s="32"/>
    </row>
    <row r="3" spans="1:9" ht="12.75">
      <c r="A3" s="59"/>
      <c r="B3" s="59"/>
      <c r="C3" s="59"/>
      <c r="D3" s="54"/>
      <c r="E3" s="54"/>
      <c r="F3" s="54"/>
      <c r="G3" s="54"/>
      <c r="H3" s="54"/>
      <c r="I3" s="54"/>
    </row>
    <row r="4" spans="1:9" ht="68.25" customHeight="1">
      <c r="A4" s="66" t="s">
        <v>1</v>
      </c>
      <c r="B4" s="84" t="s">
        <v>223</v>
      </c>
      <c r="C4" s="84" t="s">
        <v>224</v>
      </c>
      <c r="D4" s="84" t="s">
        <v>214</v>
      </c>
      <c r="E4" s="54"/>
      <c r="F4" s="54"/>
      <c r="G4" s="54"/>
      <c r="H4" s="54"/>
      <c r="I4" s="54"/>
    </row>
    <row r="5" spans="1:9" ht="12.75">
      <c r="A5" s="66">
        <v>1</v>
      </c>
      <c r="B5" s="84">
        <v>2</v>
      </c>
      <c r="C5" s="84">
        <v>3</v>
      </c>
      <c r="D5" s="84">
        <v>4</v>
      </c>
      <c r="E5" s="54"/>
      <c r="F5" s="54"/>
      <c r="G5" s="54"/>
      <c r="H5" s="54"/>
      <c r="I5" s="54"/>
    </row>
    <row r="6" spans="1:9" ht="75" customHeight="1">
      <c r="A6" s="67" t="s">
        <v>213</v>
      </c>
      <c r="B6" s="60">
        <f>B7+B8+B9</f>
        <v>175</v>
      </c>
      <c r="C6" s="60">
        <v>183</v>
      </c>
      <c r="D6" s="60">
        <v>183</v>
      </c>
      <c r="E6" s="55"/>
      <c r="F6" s="54"/>
      <c r="G6" s="54"/>
      <c r="H6" s="54"/>
      <c r="I6" s="54"/>
    </row>
    <row r="7" spans="1:9" ht="15" customHeight="1">
      <c r="A7" s="68" t="s">
        <v>121</v>
      </c>
      <c r="B7" s="61">
        <v>1</v>
      </c>
      <c r="C7" s="61">
        <v>1</v>
      </c>
      <c r="D7" s="61">
        <v>1</v>
      </c>
      <c r="E7" s="55"/>
      <c r="F7" s="54"/>
      <c r="G7" s="54"/>
      <c r="H7" s="54"/>
      <c r="I7" s="54"/>
    </row>
    <row r="8" spans="1:9" ht="30" customHeight="1">
      <c r="A8" s="68" t="s">
        <v>122</v>
      </c>
      <c r="B8" s="61">
        <v>14</v>
      </c>
      <c r="C8" s="61">
        <v>14</v>
      </c>
      <c r="D8" s="61">
        <v>14</v>
      </c>
      <c r="E8" s="58"/>
      <c r="F8" s="32"/>
      <c r="G8" s="32"/>
      <c r="H8" s="54"/>
      <c r="I8" s="54"/>
    </row>
    <row r="9" spans="1:9" ht="15" customHeight="1">
      <c r="A9" s="68" t="s">
        <v>123</v>
      </c>
      <c r="B9" s="61">
        <v>160</v>
      </c>
      <c r="C9" s="61">
        <v>168</v>
      </c>
      <c r="D9" s="61">
        <f>D6-D7-D8</f>
        <v>168</v>
      </c>
      <c r="E9" s="58"/>
      <c r="F9" s="32"/>
      <c r="G9" s="32"/>
      <c r="H9" s="54"/>
      <c r="I9" s="54"/>
    </row>
    <row r="10" spans="1:9" ht="29.25" customHeight="1">
      <c r="A10" s="67" t="s">
        <v>124</v>
      </c>
      <c r="B10" s="60">
        <v>24433</v>
      </c>
      <c r="C10" s="60">
        <v>26102</v>
      </c>
      <c r="D10" s="60">
        <f>D11+D12+D13</f>
        <v>28018</v>
      </c>
      <c r="E10" s="58"/>
      <c r="F10" s="32"/>
      <c r="G10" s="58"/>
      <c r="H10" s="55"/>
      <c r="I10" s="54"/>
    </row>
    <row r="11" spans="1:10" ht="15" customHeight="1">
      <c r="A11" s="68" t="s">
        <v>121</v>
      </c>
      <c r="B11" s="61">
        <v>808</v>
      </c>
      <c r="C11" s="61">
        <v>423</v>
      </c>
      <c r="D11" s="61">
        <f>750</f>
        <v>750</v>
      </c>
      <c r="E11" s="58"/>
      <c r="F11" s="58"/>
      <c r="G11" s="32"/>
      <c r="H11" s="54"/>
      <c r="I11" s="58"/>
      <c r="J11" s="152"/>
    </row>
    <row r="12" spans="1:9" ht="30" customHeight="1">
      <c r="A12" s="68" t="s">
        <v>122</v>
      </c>
      <c r="B12" s="61">
        <v>3091</v>
      </c>
      <c r="C12" s="61">
        <v>3473</v>
      </c>
      <c r="D12" s="61">
        <f>3629-80-100</f>
        <v>3449</v>
      </c>
      <c r="E12" s="58"/>
      <c r="F12" s="58"/>
      <c r="G12" s="32"/>
      <c r="H12" s="58"/>
      <c r="I12" s="58"/>
    </row>
    <row r="13" spans="1:9" ht="15" customHeight="1">
      <c r="A13" s="68" t="s">
        <v>123</v>
      </c>
      <c r="B13" s="61">
        <v>20534</v>
      </c>
      <c r="C13" s="61">
        <v>22206</v>
      </c>
      <c r="D13" s="61">
        <v>23819</v>
      </c>
      <c r="E13" s="58"/>
      <c r="F13" s="58"/>
      <c r="G13" s="32"/>
      <c r="H13" s="54"/>
      <c r="I13" s="54"/>
    </row>
    <row r="14" spans="1:9" ht="45" customHeight="1">
      <c r="A14" s="67" t="s">
        <v>152</v>
      </c>
      <c r="B14" s="60">
        <v>11635</v>
      </c>
      <c r="C14" s="60">
        <v>11886.156648451732</v>
      </c>
      <c r="D14" s="60">
        <f>D10/D6/12*1000</f>
        <v>12758.652094717669</v>
      </c>
      <c r="E14" s="58"/>
      <c r="F14" s="32"/>
      <c r="G14" s="58"/>
      <c r="H14" s="54"/>
      <c r="I14" s="54"/>
    </row>
    <row r="15" spans="1:12" ht="15" customHeight="1">
      <c r="A15" s="68" t="s">
        <v>121</v>
      </c>
      <c r="B15" s="69">
        <v>67333</v>
      </c>
      <c r="C15" s="61">
        <v>35250</v>
      </c>
      <c r="D15" s="61">
        <f>D11/D7/12*1000</f>
        <v>62500</v>
      </c>
      <c r="E15" s="55"/>
      <c r="F15" s="54"/>
      <c r="G15" s="56"/>
      <c r="H15" s="54"/>
      <c r="I15" s="54"/>
      <c r="J15" s="153"/>
      <c r="K15" s="153"/>
      <c r="L15" s="153"/>
    </row>
    <row r="16" spans="1:9" ht="30" customHeight="1">
      <c r="A16" s="68" t="s">
        <v>122</v>
      </c>
      <c r="B16" s="69">
        <v>18399</v>
      </c>
      <c r="C16" s="61">
        <v>20672.619047619046</v>
      </c>
      <c r="D16" s="61">
        <f>D12/D8/12*1000</f>
        <v>20529.761904761905</v>
      </c>
      <c r="E16" s="55"/>
      <c r="F16" s="54"/>
      <c r="G16" s="57"/>
      <c r="H16" s="56"/>
      <c r="I16" s="54"/>
    </row>
    <row r="17" spans="1:9" ht="15" customHeight="1">
      <c r="A17" s="68" t="s">
        <v>123</v>
      </c>
      <c r="B17" s="69">
        <v>10695</v>
      </c>
      <c r="C17" s="61">
        <v>11014.88095238095</v>
      </c>
      <c r="D17" s="61">
        <f>D13/D9/12*1000</f>
        <v>11814.980158730159</v>
      </c>
      <c r="E17" s="55"/>
      <c r="F17" s="54"/>
      <c r="G17" s="54"/>
      <c r="H17" s="54"/>
      <c r="I17" s="54"/>
    </row>
    <row r="18" spans="1:9" ht="30" customHeight="1">
      <c r="A18" s="67" t="s">
        <v>125</v>
      </c>
      <c r="B18" s="62">
        <v>29790</v>
      </c>
      <c r="C18" s="60">
        <v>31844.44</v>
      </c>
      <c r="D18" s="60">
        <f>D19+D20+D21</f>
        <v>34181.96</v>
      </c>
      <c r="E18" s="58"/>
      <c r="F18" s="54"/>
      <c r="G18" s="55">
        <f>SUM(E18:F18)</f>
        <v>0</v>
      </c>
      <c r="H18" s="55">
        <f>C18-G18</f>
        <v>31844.44</v>
      </c>
      <c r="I18" s="54"/>
    </row>
    <row r="19" spans="1:10" ht="15" customHeight="1">
      <c r="A19" s="68" t="s">
        <v>121</v>
      </c>
      <c r="B19" s="63">
        <v>986</v>
      </c>
      <c r="C19" s="61">
        <v>516.06</v>
      </c>
      <c r="D19" s="61">
        <f>D11*1.22</f>
        <v>915</v>
      </c>
      <c r="E19" s="58"/>
      <c r="F19" s="54"/>
      <c r="G19" s="54"/>
      <c r="H19" s="54"/>
      <c r="I19" s="54"/>
      <c r="J19" s="153"/>
    </row>
    <row r="20" spans="1:9" ht="30" customHeight="1">
      <c r="A20" s="68" t="s">
        <v>122</v>
      </c>
      <c r="B20" s="63">
        <v>3771</v>
      </c>
      <c r="C20" s="61">
        <v>4237.0599999999995</v>
      </c>
      <c r="D20" s="61">
        <f>D12*1.22</f>
        <v>4207.78</v>
      </c>
      <c r="E20" s="58"/>
      <c r="F20" s="54"/>
      <c r="G20" s="54"/>
      <c r="H20" s="54"/>
      <c r="I20" s="54"/>
    </row>
    <row r="21" spans="1:9" ht="15" customHeight="1">
      <c r="A21" s="68" t="s">
        <v>123</v>
      </c>
      <c r="B21" s="70">
        <v>25033</v>
      </c>
      <c r="C21" s="61">
        <v>27091.32</v>
      </c>
      <c r="D21" s="61">
        <f>D13*1.22</f>
        <v>29059.18</v>
      </c>
      <c r="E21" s="58"/>
      <c r="F21" s="72"/>
      <c r="G21" s="54"/>
      <c r="H21" s="54"/>
      <c r="I21" s="54"/>
    </row>
    <row r="22" spans="1:9" ht="45" customHeight="1">
      <c r="A22" s="67" t="s">
        <v>126</v>
      </c>
      <c r="B22" s="62">
        <v>14186</v>
      </c>
      <c r="C22" s="62">
        <v>14501.111111111111</v>
      </c>
      <c r="D22" s="62">
        <f>D18/12/183*1000</f>
        <v>15565.555555555555</v>
      </c>
      <c r="E22" s="58"/>
      <c r="F22" s="58"/>
      <c r="G22" s="54"/>
      <c r="H22" s="54">
        <v>25921</v>
      </c>
      <c r="I22" s="54"/>
    </row>
    <row r="23" spans="1:9" ht="15" customHeight="1">
      <c r="A23" s="68" t="s">
        <v>121</v>
      </c>
      <c r="B23" s="61">
        <v>82147</v>
      </c>
      <c r="C23" s="63">
        <v>43004.99999999999</v>
      </c>
      <c r="D23" s="63">
        <f>D19/12*1000</f>
        <v>76250</v>
      </c>
      <c r="E23" s="73"/>
      <c r="F23" s="58"/>
      <c r="G23" s="55"/>
      <c r="H23" s="55">
        <f>C18-H22</f>
        <v>5923.439999999999</v>
      </c>
      <c r="I23" s="54"/>
    </row>
    <row r="24" spans="1:9" ht="30" customHeight="1">
      <c r="A24" s="68" t="s">
        <v>122</v>
      </c>
      <c r="B24" s="61">
        <v>22447</v>
      </c>
      <c r="C24" s="63">
        <v>25220.595238095237</v>
      </c>
      <c r="D24" s="63">
        <f>D20/12/D8*1000</f>
        <v>25046.309523809523</v>
      </c>
      <c r="E24" s="58"/>
      <c r="F24" s="58"/>
      <c r="G24" s="54"/>
      <c r="H24" s="54"/>
      <c r="I24" s="54"/>
    </row>
    <row r="25" spans="1:9" ht="15" customHeight="1">
      <c r="A25" s="68" t="s">
        <v>123</v>
      </c>
      <c r="B25" s="61">
        <v>13038</v>
      </c>
      <c r="C25" s="63">
        <v>13438.154761904761</v>
      </c>
      <c r="D25" s="63">
        <f>D21/D9/12*1000</f>
        <v>14414.275793650795</v>
      </c>
      <c r="E25" s="74"/>
      <c r="F25" s="54"/>
      <c r="G25" s="54"/>
      <c r="H25" s="54"/>
      <c r="I25" s="54"/>
    </row>
    <row r="26" spans="1:5" ht="12.75">
      <c r="A26" s="32"/>
      <c r="B26" s="64"/>
      <c r="C26" s="32"/>
      <c r="D26" s="32"/>
      <c r="E26" s="32"/>
    </row>
    <row r="27" spans="1:5" ht="15" customHeight="1">
      <c r="A27" s="130" t="s">
        <v>186</v>
      </c>
      <c r="B27" s="133" t="s">
        <v>113</v>
      </c>
      <c r="C27" s="193" t="s">
        <v>203</v>
      </c>
      <c r="D27" s="198"/>
      <c r="E27" s="198"/>
    </row>
    <row r="28" spans="1:5" ht="12.75">
      <c r="A28" s="132"/>
      <c r="B28" s="136"/>
      <c r="C28" s="82"/>
      <c r="D28" s="82"/>
      <c r="E28" s="32"/>
    </row>
    <row r="29" spans="1:5" ht="12.75">
      <c r="A29" s="33"/>
      <c r="B29" s="33"/>
      <c r="C29" s="33"/>
      <c r="D29" s="32"/>
      <c r="E29" s="32"/>
    </row>
    <row r="30" spans="1:5" ht="12.75">
      <c r="A30" s="33" t="s">
        <v>194</v>
      </c>
      <c r="B30" s="65"/>
      <c r="C30" s="199" t="s">
        <v>204</v>
      </c>
      <c r="D30" s="198"/>
      <c r="E30" s="198"/>
    </row>
    <row r="31" spans="1:3" ht="15.75">
      <c r="A31" s="34"/>
      <c r="B31" s="71"/>
      <c r="C31" s="34"/>
    </row>
    <row r="32" spans="1:3" ht="15.75">
      <c r="A32" s="34"/>
      <c r="B32" s="34"/>
      <c r="C32" s="34"/>
    </row>
    <row r="33" spans="1:3" ht="15.75">
      <c r="A33" s="34"/>
      <c r="B33" s="34"/>
      <c r="C33" s="34"/>
    </row>
    <row r="34" spans="1:3" ht="15.75">
      <c r="A34" s="34"/>
      <c r="B34" s="34"/>
      <c r="C34" s="34"/>
    </row>
    <row r="35" spans="1:3" ht="15.75">
      <c r="A35" s="34"/>
      <c r="B35" s="34"/>
      <c r="C35" s="34"/>
    </row>
    <row r="36" spans="1:3" ht="15.75">
      <c r="A36" s="34"/>
      <c r="B36" s="34"/>
      <c r="C36" s="34"/>
    </row>
    <row r="37" spans="1:3" ht="15.75">
      <c r="A37" s="34"/>
      <c r="B37" s="34"/>
      <c r="C37" s="34"/>
    </row>
    <row r="38" spans="1:3" ht="15.75">
      <c r="A38" s="34"/>
      <c r="B38" s="34"/>
      <c r="C38" s="34"/>
    </row>
    <row r="39" spans="1:3" ht="15.75">
      <c r="A39" s="34"/>
      <c r="B39" s="34"/>
      <c r="C39" s="34"/>
    </row>
    <row r="40" spans="1:3" ht="15.75">
      <c r="A40" s="34"/>
      <c r="B40" s="34"/>
      <c r="C40" s="34"/>
    </row>
  </sheetData>
  <sheetProtection/>
  <mergeCells count="3">
    <mergeCell ref="A2:C2"/>
    <mergeCell ref="C27:E27"/>
    <mergeCell ref="C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22.8515625" style="0" customWidth="1"/>
    <col min="2" max="2" width="6.421875" style="0" customWidth="1"/>
    <col min="5" max="5" width="6.28125" style="0" customWidth="1"/>
    <col min="6" max="6" width="5.8515625" style="0" customWidth="1"/>
    <col min="7" max="7" width="6.421875" style="0" customWidth="1"/>
    <col min="8" max="8" width="8.00390625" style="0" customWidth="1"/>
    <col min="9" max="9" width="6.57421875" style="0" customWidth="1"/>
  </cols>
  <sheetData>
    <row r="2" spans="1:9" ht="15">
      <c r="A2" s="75"/>
      <c r="B2" s="76"/>
      <c r="C2" s="76"/>
      <c r="D2" s="76"/>
      <c r="E2" s="76"/>
      <c r="F2" s="76"/>
      <c r="G2" s="76"/>
      <c r="H2" s="200" t="s">
        <v>215</v>
      </c>
      <c r="I2" s="200"/>
    </row>
    <row r="3" spans="1:9" ht="14.25">
      <c r="A3" s="201" t="s">
        <v>216</v>
      </c>
      <c r="B3" s="201"/>
      <c r="C3" s="201"/>
      <c r="D3" s="201"/>
      <c r="E3" s="201"/>
      <c r="F3" s="201"/>
      <c r="G3" s="201"/>
      <c r="H3" s="201"/>
      <c r="I3" s="201"/>
    </row>
    <row r="4" spans="1:9" ht="15.75">
      <c r="A4" s="77"/>
      <c r="B4" s="78"/>
      <c r="C4" s="77"/>
      <c r="D4" s="77"/>
      <c r="E4" s="78"/>
      <c r="F4" s="77"/>
      <c r="G4" s="77"/>
      <c r="H4" s="77"/>
      <c r="I4" s="77"/>
    </row>
    <row r="5" spans="1:9" ht="15" customHeight="1">
      <c r="A5" s="202" t="s">
        <v>1</v>
      </c>
      <c r="B5" s="203" t="s">
        <v>2</v>
      </c>
      <c r="C5" s="203" t="s">
        <v>223</v>
      </c>
      <c r="D5" s="203" t="s">
        <v>224</v>
      </c>
      <c r="E5" s="203" t="s">
        <v>214</v>
      </c>
      <c r="F5" s="203" t="s">
        <v>3</v>
      </c>
      <c r="G5" s="203"/>
      <c r="H5" s="203"/>
      <c r="I5" s="203"/>
    </row>
    <row r="6" spans="1:9" ht="39" customHeight="1">
      <c r="A6" s="202"/>
      <c r="B6" s="203"/>
      <c r="C6" s="203"/>
      <c r="D6" s="203"/>
      <c r="E6" s="203"/>
      <c r="F6" s="117" t="s">
        <v>4</v>
      </c>
      <c r="G6" s="117" t="s">
        <v>5</v>
      </c>
      <c r="H6" s="117" t="s">
        <v>6</v>
      </c>
      <c r="I6" s="117" t="s">
        <v>7</v>
      </c>
    </row>
    <row r="7" spans="1:9" ht="12.75">
      <c r="A7" s="115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</row>
    <row r="8" spans="1:9" ht="12.75">
      <c r="A8" s="204" t="s">
        <v>217</v>
      </c>
      <c r="B8" s="205"/>
      <c r="C8" s="205"/>
      <c r="D8" s="205"/>
      <c r="E8" s="205"/>
      <c r="F8" s="205"/>
      <c r="G8" s="205"/>
      <c r="H8" s="205"/>
      <c r="I8" s="206"/>
    </row>
    <row r="9" spans="1:9" ht="33.75" customHeight="1">
      <c r="A9" s="123" t="s">
        <v>218</v>
      </c>
      <c r="B9" s="124">
        <v>6000</v>
      </c>
      <c r="C9" s="89" t="s">
        <v>176</v>
      </c>
      <c r="D9" s="89" t="s">
        <v>176</v>
      </c>
      <c r="E9" s="89" t="s">
        <v>176</v>
      </c>
      <c r="F9" s="89" t="s">
        <v>176</v>
      </c>
      <c r="G9" s="89" t="s">
        <v>176</v>
      </c>
      <c r="H9" s="89" t="s">
        <v>176</v>
      </c>
      <c r="I9" s="89" t="s">
        <v>176</v>
      </c>
    </row>
    <row r="10" spans="1:9" ht="12.75">
      <c r="A10" s="207" t="s">
        <v>219</v>
      </c>
      <c r="B10" s="208"/>
      <c r="C10" s="208"/>
      <c r="D10" s="208"/>
      <c r="E10" s="208"/>
      <c r="F10" s="208"/>
      <c r="G10" s="208"/>
      <c r="H10" s="208"/>
      <c r="I10" s="209"/>
    </row>
    <row r="11" spans="1:9" ht="43.5" customHeight="1">
      <c r="A11" s="123" t="s">
        <v>233</v>
      </c>
      <c r="B11" s="124">
        <v>6010</v>
      </c>
      <c r="C11" s="89" t="s">
        <v>176</v>
      </c>
      <c r="D11" s="89" t="s">
        <v>176</v>
      </c>
      <c r="E11" s="89" t="s">
        <v>176</v>
      </c>
      <c r="F11" s="89" t="s">
        <v>176</v>
      </c>
      <c r="G11" s="89" t="s">
        <v>176</v>
      </c>
      <c r="H11" s="89" t="s">
        <v>176</v>
      </c>
      <c r="I11" s="89" t="s">
        <v>176</v>
      </c>
    </row>
    <row r="12" spans="1:9" ht="21">
      <c r="A12" s="123" t="s">
        <v>220</v>
      </c>
      <c r="B12" s="125">
        <v>6020</v>
      </c>
      <c r="C12" s="89" t="s">
        <v>176</v>
      </c>
      <c r="D12" s="89" t="s">
        <v>176</v>
      </c>
      <c r="E12" s="89" t="s">
        <v>176</v>
      </c>
      <c r="F12" s="89" t="s">
        <v>176</v>
      </c>
      <c r="G12" s="89" t="s">
        <v>176</v>
      </c>
      <c r="H12" s="89" t="s">
        <v>176</v>
      </c>
      <c r="I12" s="89" t="s">
        <v>176</v>
      </c>
    </row>
    <row r="13" spans="1:9" ht="12.75">
      <c r="A13" s="126" t="s">
        <v>221</v>
      </c>
      <c r="B13" s="126"/>
      <c r="C13" s="126"/>
      <c r="D13" s="126"/>
      <c r="E13" s="126"/>
      <c r="F13" s="126"/>
      <c r="G13" s="126"/>
      <c r="H13" s="126"/>
      <c r="I13" s="126"/>
    </row>
    <row r="14" spans="1:9" ht="15">
      <c r="A14" s="79"/>
      <c r="B14" s="79"/>
      <c r="C14" s="79"/>
      <c r="D14" s="79"/>
      <c r="E14" s="79"/>
      <c r="F14" s="79"/>
      <c r="G14" s="79"/>
      <c r="H14" s="80"/>
      <c r="I14" s="80"/>
    </row>
    <row r="15" spans="1:9" ht="15">
      <c r="A15" s="79"/>
      <c r="B15" s="79"/>
      <c r="C15" s="79"/>
      <c r="D15" s="79"/>
      <c r="E15" s="79"/>
      <c r="F15" s="79"/>
      <c r="G15" s="79"/>
      <c r="H15" s="80"/>
      <c r="I15" s="80"/>
    </row>
    <row r="16" spans="1:9" ht="15">
      <c r="A16" s="79"/>
      <c r="B16" s="79"/>
      <c r="C16" s="79"/>
      <c r="D16" s="79"/>
      <c r="E16" s="79"/>
      <c r="F16" s="79"/>
      <c r="G16" s="79"/>
      <c r="H16" s="80"/>
      <c r="I16" s="80"/>
    </row>
    <row r="17" spans="1:9" ht="12.75">
      <c r="A17" s="172" t="s">
        <v>186</v>
      </c>
      <c r="B17" s="173"/>
      <c r="C17" s="169"/>
      <c r="D17" s="170"/>
      <c r="E17" s="81"/>
      <c r="F17" s="39"/>
      <c r="G17" s="174" t="s">
        <v>203</v>
      </c>
      <c r="H17" s="174"/>
      <c r="I17" s="174"/>
    </row>
    <row r="18" spans="1:9" ht="29.25" customHeight="1">
      <c r="A18" s="33" t="s">
        <v>195</v>
      </c>
      <c r="B18" s="33"/>
      <c r="C18" s="169" t="s">
        <v>86</v>
      </c>
      <c r="D18" s="170"/>
      <c r="E18" s="81"/>
      <c r="F18" s="33"/>
      <c r="G18" s="176" t="s">
        <v>204</v>
      </c>
      <c r="H18" s="176"/>
      <c r="I18" s="176"/>
    </row>
    <row r="19" spans="1:9" ht="12.75">
      <c r="A19" s="33"/>
      <c r="B19" s="33"/>
      <c r="C19" s="33"/>
      <c r="D19" s="33"/>
      <c r="E19" s="33"/>
      <c r="F19" s="33"/>
      <c r="G19" s="33"/>
      <c r="H19" s="33"/>
      <c r="I19" s="33"/>
    </row>
  </sheetData>
  <sheetProtection/>
  <mergeCells count="15">
    <mergeCell ref="A8:I8"/>
    <mergeCell ref="A10:I10"/>
    <mergeCell ref="C18:D18"/>
    <mergeCell ref="G18:I18"/>
    <mergeCell ref="A17:B17"/>
    <mergeCell ref="C17:D17"/>
    <mergeCell ref="G17:I17"/>
    <mergeCell ref="H2:I2"/>
    <mergeCell ref="A3:I3"/>
    <mergeCell ref="A5:A6"/>
    <mergeCell ref="B5:B6"/>
    <mergeCell ref="C5:C6"/>
    <mergeCell ref="D5:D6"/>
    <mergeCell ref="E5:E6"/>
    <mergeCell ref="F5:I5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2022-12-20T07:35:45Z</cp:lastPrinted>
  <dcterms:created xsi:type="dcterms:W3CDTF">1996-10-08T23:32:33Z</dcterms:created>
  <dcterms:modified xsi:type="dcterms:W3CDTF">2022-12-20T07:35:48Z</dcterms:modified>
  <cp:category/>
  <cp:version/>
  <cp:contentType/>
  <cp:contentStatus/>
</cp:coreProperties>
</file>